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95" windowHeight="14550"/>
  </bookViews>
  <sheets>
    <sheet name="Demographics" sheetId="6" r:id="rId1"/>
    <sheet name="County" sheetId="7" r:id="rId2"/>
    <sheet name="Training Events by Category" sheetId="9" r:id="rId3"/>
    <sheet name=" Performance Measures by SBCJC" sheetId="1" r:id="rId4"/>
    <sheet name="code" sheetId="2" state="hidden" r:id="rId5"/>
  </sheets>
  <calcPr calcId="125725"/>
</workbook>
</file>

<file path=xl/calcChain.xml><?xml version="1.0" encoding="utf-8"?>
<calcChain xmlns="http://schemas.openxmlformats.org/spreadsheetml/2006/main">
  <c r="C671" i="1"/>
  <c r="C44" i="9"/>
  <c r="C43"/>
  <c r="C41"/>
  <c r="C40"/>
  <c r="C39"/>
  <c r="C38"/>
  <c r="C37"/>
  <c r="C36"/>
  <c r="C35"/>
  <c r="C34"/>
  <c r="C31"/>
  <c r="C32"/>
  <c r="C30"/>
  <c r="C28"/>
  <c r="C29"/>
  <c r="C21"/>
  <c r="C27"/>
  <c r="C26"/>
  <c r="C25"/>
  <c r="C24"/>
  <c r="C23"/>
  <c r="C22"/>
  <c r="C15"/>
  <c r="C20"/>
  <c r="C17"/>
  <c r="C19"/>
  <c r="C18"/>
  <c r="C16"/>
  <c r="C14"/>
  <c r="C13"/>
  <c r="C33"/>
  <c r="C12"/>
  <c r="C11"/>
  <c r="C10"/>
  <c r="C9"/>
  <c r="C7"/>
  <c r="C8"/>
  <c r="C6"/>
  <c r="C42"/>
  <c r="C5"/>
  <c r="C4"/>
  <c r="B48" i="7"/>
  <c r="B28"/>
  <c r="C52" i="6" l="1"/>
  <c r="C51"/>
  <c r="C50"/>
  <c r="C49"/>
  <c r="C48"/>
  <c r="C47"/>
  <c r="C46"/>
  <c r="C40"/>
  <c r="C39"/>
  <c r="C38"/>
  <c r="C37"/>
  <c r="C36"/>
  <c r="C35"/>
  <c r="C34"/>
  <c r="C20"/>
  <c r="C19"/>
  <c r="C18"/>
  <c r="C17"/>
  <c r="C16"/>
  <c r="C15"/>
  <c r="C14"/>
  <c r="B84" i="7"/>
  <c r="B81"/>
  <c r="B76"/>
  <c r="B74"/>
  <c r="B73"/>
  <c r="B72"/>
  <c r="B64"/>
  <c r="B62"/>
  <c r="B61"/>
  <c r="B86"/>
  <c r="B56"/>
  <c r="B51"/>
  <c r="B50"/>
  <c r="B45"/>
  <c r="B44"/>
  <c r="B42"/>
  <c r="B32"/>
  <c r="B26"/>
  <c r="B25"/>
  <c r="B17"/>
  <c r="B16"/>
  <c r="B12"/>
  <c r="B11"/>
  <c r="B10"/>
  <c r="B9"/>
  <c r="B7"/>
  <c r="B5"/>
  <c r="B85"/>
  <c r="B83"/>
  <c r="B82"/>
  <c r="B79"/>
  <c r="B78"/>
  <c r="B77"/>
  <c r="B75"/>
  <c r="B71"/>
  <c r="B70"/>
  <c r="B69"/>
  <c r="B68"/>
  <c r="B67"/>
  <c r="B66"/>
  <c r="B65"/>
  <c r="B63"/>
  <c r="B60"/>
  <c r="B59"/>
  <c r="B58"/>
  <c r="B57"/>
  <c r="B55"/>
  <c r="B54"/>
  <c r="B53"/>
  <c r="B52"/>
  <c r="B49"/>
  <c r="B47"/>
  <c r="B46"/>
  <c r="B43"/>
  <c r="B41"/>
  <c r="B40"/>
  <c r="B39"/>
  <c r="B38"/>
  <c r="B37"/>
  <c r="B36"/>
  <c r="B35"/>
  <c r="B34"/>
  <c r="B33"/>
  <c r="B30"/>
  <c r="B29"/>
  <c r="B27"/>
  <c r="B24"/>
  <c r="B23"/>
  <c r="B22"/>
  <c r="B21"/>
  <c r="B20"/>
  <c r="B19"/>
  <c r="B18"/>
  <c r="B15"/>
  <c r="B13"/>
  <c r="B8"/>
  <c r="B6"/>
  <c r="B4"/>
  <c r="U19" i="2"/>
  <c r="U13"/>
  <c r="U9"/>
  <c r="U16"/>
  <c r="U10"/>
  <c r="U7"/>
  <c r="U17"/>
  <c r="U15"/>
  <c r="U14"/>
  <c r="U12"/>
  <c r="U11"/>
  <c r="U21"/>
  <c r="U8"/>
  <c r="U18"/>
  <c r="U20"/>
  <c r="T20"/>
  <c r="T9"/>
  <c r="T16"/>
  <c r="T10"/>
  <c r="T7"/>
  <c r="T17"/>
  <c r="T15"/>
  <c r="T14"/>
  <c r="T12"/>
  <c r="T11"/>
  <c r="T21"/>
  <c r="T8"/>
  <c r="T13"/>
  <c r="T19"/>
  <c r="T18"/>
  <c r="C29" i="6"/>
  <c r="B88" i="7" l="1"/>
  <c r="C53" i="6"/>
  <c r="B53"/>
  <c r="C41"/>
  <c r="B41"/>
  <c r="B29"/>
  <c r="C21"/>
  <c r="B21"/>
  <c r="C73" i="7" l="1"/>
  <c r="C61"/>
  <c r="C72"/>
  <c r="C56"/>
  <c r="C55"/>
  <c r="C35"/>
  <c r="C27"/>
  <c r="C17"/>
  <c r="C34"/>
  <c r="C12"/>
  <c r="C43"/>
  <c r="C29"/>
  <c r="C85"/>
  <c r="C20"/>
  <c r="C84"/>
  <c r="C69"/>
  <c r="C79"/>
  <c r="C7"/>
  <c r="C75"/>
  <c r="C25"/>
  <c r="C31"/>
  <c r="C37"/>
  <c r="C5"/>
  <c r="C62"/>
  <c r="C40"/>
  <c r="C57"/>
  <c r="C74"/>
  <c r="C18"/>
  <c r="C23"/>
  <c r="C9"/>
  <c r="C54"/>
  <c r="C26"/>
  <c r="C15"/>
  <c r="C80"/>
  <c r="C71"/>
  <c r="C48"/>
  <c r="C59"/>
  <c r="C24"/>
  <c r="C13"/>
  <c r="C11"/>
  <c r="C14"/>
  <c r="C87"/>
  <c r="C33"/>
  <c r="C44"/>
  <c r="C41"/>
  <c r="C47"/>
  <c r="C21"/>
  <c r="C60"/>
  <c r="C28"/>
  <c r="C51"/>
  <c r="C46"/>
  <c r="C16"/>
  <c r="C76"/>
  <c r="C64"/>
  <c r="C32"/>
  <c r="C67"/>
  <c r="C53"/>
  <c r="C68"/>
  <c r="C39"/>
  <c r="C65"/>
  <c r="C42"/>
  <c r="C6"/>
  <c r="C45"/>
  <c r="C50"/>
  <c r="C83"/>
  <c r="C19"/>
  <c r="C58"/>
  <c r="C4"/>
  <c r="C10"/>
  <c r="C70"/>
  <c r="C49"/>
  <c r="C77"/>
  <c r="C38"/>
  <c r="C82"/>
  <c r="C63"/>
  <c r="C22"/>
  <c r="C36"/>
  <c r="C78"/>
  <c r="C81"/>
  <c r="C8"/>
  <c r="C52"/>
  <c r="C30"/>
  <c r="C66"/>
  <c r="C86"/>
  <c r="C88" l="1"/>
</calcChain>
</file>

<file path=xl/comments1.xml><?xml version="1.0" encoding="utf-8"?>
<comments xmlns="http://schemas.openxmlformats.org/spreadsheetml/2006/main">
  <authors>
    <author>jzhuang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xchen:
1. The Course Start Date LE End Date</t>
        </r>
        <r>
          <rPr>
            <sz val="9"/>
            <color indexed="81"/>
            <rFont val="Tahoma"/>
            <family val="2"/>
          </rPr>
          <t xml:space="preserve">
2. The Course Start Date or End Date fall in 7/1/2008 and 6/30/2009 time range, or Start Date before 7/1/2008 and End Date after 6/30/2009.</t>
        </r>
      </text>
    </comment>
  </commentList>
</comments>
</file>

<file path=xl/comments2.xml><?xml version="1.0" encoding="utf-8"?>
<comments xmlns="http://schemas.openxmlformats.org/spreadsheetml/2006/main">
  <authors>
    <author>jzhuang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xchen:
1. The Course Start Date LE End Date</t>
        </r>
        <r>
          <rPr>
            <sz val="9"/>
            <color indexed="81"/>
            <rFont val="Tahoma"/>
            <family val="2"/>
          </rPr>
          <t xml:space="preserve">
2. The Course Start Date or End Date fall in 7/1/2008 and 6/30/2009 time range, or Start Date before 7/1/2008 and End Date after 6/30/2009.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xchen:</t>
        </r>
        <r>
          <rPr>
            <sz val="9"/>
            <color indexed="81"/>
            <rFont val="Tahoma"/>
            <family val="2"/>
          </rPr>
          <t xml:space="preserve">
Most trainees are from this county.
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xchen:</t>
        </r>
        <r>
          <rPr>
            <sz val="9"/>
            <color indexed="81"/>
            <rFont val="Tahoma"/>
            <family val="2"/>
          </rPr>
          <t xml:space="preserve">
Most trainees are from this county.
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xchen:</t>
        </r>
        <r>
          <rPr>
            <sz val="9"/>
            <color indexed="81"/>
            <rFont val="Tahoma"/>
            <family val="2"/>
          </rPr>
          <t xml:space="preserve">
Most trainees are from this county.</t>
        </r>
      </text>
    </comment>
  </commentList>
</comments>
</file>

<file path=xl/comments3.xml><?xml version="1.0" encoding="utf-8"?>
<comments xmlns="http://schemas.openxmlformats.org/spreadsheetml/2006/main">
  <authors>
    <author>jzhuang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xchen:
1. The Course Start Date LE End Date</t>
        </r>
        <r>
          <rPr>
            <sz val="9"/>
            <color indexed="81"/>
            <rFont val="Tahoma"/>
            <family val="2"/>
          </rPr>
          <t xml:space="preserve">
2. The Course Start Date or End Date fall in 7/1/2008 and 6/30/2009 time range, or Start Date before 7/1/2008 and End Date after 6/30/2009.</t>
        </r>
      </text>
    </comment>
  </commentList>
</comments>
</file>

<file path=xl/sharedStrings.xml><?xml version="1.0" encoding="utf-8"?>
<sst xmlns="http://schemas.openxmlformats.org/spreadsheetml/2006/main" count="1144" uniqueCount="236">
  <si>
    <t>TRAINING CATEGORY</t>
  </si>
  <si>
    <t>Characteristics</t>
  </si>
  <si>
    <t>Employment After Exit</t>
  </si>
  <si>
    <t>Total Number Exiting</t>
  </si>
  <si>
    <t>Number Employed One Quarter After Exit</t>
  </si>
  <si>
    <t>Percent Employed One Quarter After Exit</t>
  </si>
  <si>
    <t>Employment Retention</t>
  </si>
  <si>
    <t>Number Retaining Employment</t>
  </si>
  <si>
    <t>Employment Retention Rate</t>
  </si>
  <si>
    <t>Average Annual Earnings</t>
  </si>
  <si>
    <t>Electricity</t>
  </si>
  <si>
    <t>Industrial Production</t>
  </si>
  <si>
    <t>Medical / Healthcare</t>
  </si>
  <si>
    <t>Pre-employment Training</t>
  </si>
  <si>
    <t>Supervisory / Management</t>
  </si>
  <si>
    <t>Total</t>
  </si>
  <si>
    <t>CODE</t>
  </si>
  <si>
    <t>Number</t>
  </si>
  <si>
    <t>The number of trainees</t>
  </si>
  <si>
    <t>The number of training events</t>
  </si>
  <si>
    <t>Median of the Difference (&gt;0)</t>
  </si>
  <si>
    <t>Construction Trades</t>
  </si>
  <si>
    <t>Customer Service</t>
  </si>
  <si>
    <t>Industrial Maintenance</t>
  </si>
  <si>
    <t>Instrumentation</t>
  </si>
  <si>
    <t>Measurements / Industrial Materials</t>
  </si>
  <si>
    <t>Catergory</t>
  </si>
  <si>
    <t>Entrepreneurial / Small Business</t>
  </si>
  <si>
    <t>Safety</t>
  </si>
  <si>
    <t>Computer Use and Applications</t>
  </si>
  <si>
    <t>Fire Fighting</t>
  </si>
  <si>
    <t>Welding / Soldering</t>
  </si>
  <si>
    <t>Food Production</t>
  </si>
  <si>
    <t>Train the Trainer</t>
  </si>
  <si>
    <t>Heavy Machine Operator</t>
  </si>
  <si>
    <t>Blueprint Reading</t>
  </si>
  <si>
    <t>Law Enforcement</t>
  </si>
  <si>
    <t>Personal Development Skills</t>
  </si>
  <si>
    <t>Team Management</t>
  </si>
  <si>
    <t>Oral Communications</t>
  </si>
  <si>
    <t>Basic Skills</t>
  </si>
  <si>
    <t>Banking and Finance Skills</t>
  </si>
  <si>
    <t>Quality Control Management</t>
  </si>
  <si>
    <t>Furniture Manufacturing</t>
  </si>
  <si>
    <t>Employability / Remediation</t>
  </si>
  <si>
    <t>Electronics</t>
  </si>
  <si>
    <t>Sewing / Textiles</t>
  </si>
  <si>
    <t>Housekeeping</t>
  </si>
  <si>
    <t>Telecommunications</t>
  </si>
  <si>
    <t>A/C Heating Refrigeration</t>
  </si>
  <si>
    <t>Hydraulics / Pneumatics</t>
  </si>
  <si>
    <t>Statistics of Trainees and Training Events</t>
  </si>
  <si>
    <t>The Number of Trainees and Training Events</t>
  </si>
  <si>
    <t>Basic Demographics of Trainees</t>
  </si>
  <si>
    <t>Race/Ethnicity</t>
  </si>
  <si>
    <t>Percent</t>
  </si>
  <si>
    <t>Non-Hispanic White</t>
  </si>
  <si>
    <t>Black</t>
  </si>
  <si>
    <t>American Indian / Alaskan Native</t>
  </si>
  <si>
    <t>Asian / Pacific Islander</t>
  </si>
  <si>
    <t>Hispanic</t>
  </si>
  <si>
    <t>Others</t>
  </si>
  <si>
    <t>Not reported</t>
  </si>
  <si>
    <t>Gender</t>
  </si>
  <si>
    <t>Male</t>
  </si>
  <si>
    <t>Female</t>
  </si>
  <si>
    <t>Education</t>
  </si>
  <si>
    <t>Less than high school</t>
  </si>
  <si>
    <t>High school</t>
  </si>
  <si>
    <t>Some college without a degree</t>
  </si>
  <si>
    <t>Associate degree</t>
  </si>
  <si>
    <t>Bachelor degree</t>
  </si>
  <si>
    <t>Graduate or professional degree</t>
  </si>
  <si>
    <t>Age</t>
  </si>
  <si>
    <t>16-25</t>
  </si>
  <si>
    <t>26-35</t>
  </si>
  <si>
    <t>36-45</t>
  </si>
  <si>
    <t>46-55</t>
  </si>
  <si>
    <t>56-65</t>
  </si>
  <si>
    <t>66 and greater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</si>
  <si>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</si>
  <si>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</si>
  <si>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</si>
  <si>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</si>
  <si>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</si>
  <si>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</si>
  <si>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</si>
  <si>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</si>
  <si>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</si>
  <si>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</si>
  <si>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</si>
  <si>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</si>
  <si>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</si>
  <si>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</si>
  <si>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</si>
  <si>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</si>
  <si>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</si>
  <si>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</si>
  <si>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</si>
  <si>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</si>
  <si>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</si>
  <si>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</si>
  <si>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</si>
  <si>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Harision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</si>
  <si>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</si>
  <si>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</si>
  <si>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</si>
  <si>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</si>
  <si>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</si>
  <si>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</si>
  <si>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</si>
  <si>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</si>
  <si>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</si>
  <si>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</si>
  <si>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</si>
  <si>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</si>
  <si>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</si>
  <si>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</si>
  <si>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</si>
  <si>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</si>
  <si>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</si>
  <si>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</si>
  <si>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</si>
  <si>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</si>
  <si>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</si>
  <si>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</si>
  <si>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</si>
  <si>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</si>
  <si>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</si>
  <si>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</si>
  <si>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</si>
  <si>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</si>
  <si>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</si>
  <si>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</si>
  <si>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</t>
  </si>
  <si>
    <t>Perry</t>
  </si>
  <si>
    <t>Pike</t>
  </si>
  <si>
    <t>Ponotoc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</si>
  <si>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</si>
  <si>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</si>
  <si>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</si>
  <si>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</si>
  <si>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</si>
  <si>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</si>
  <si>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</si>
  <si>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</si>
  <si>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</si>
  <si>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</si>
  <si>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</si>
  <si>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</si>
  <si>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</si>
  <si>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</si>
  <si>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</si>
  <si>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</si>
  <si>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</si>
  <si>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</si>
  <si>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</si>
  <si>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</si>
  <si>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</si>
  <si>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</si>
  <si>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</si>
  <si>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</si>
  <si>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Out-of-state</t>
  </si>
  <si>
    <t>N</t>
  </si>
  <si>
    <t>%</t>
  </si>
  <si>
    <t>Aquaculture</t>
  </si>
  <si>
    <t>Childcare</t>
  </si>
  <si>
    <t xml:space="preserve">Safety </t>
  </si>
  <si>
    <t xml:space="preserve">Medical / Healthcare </t>
  </si>
  <si>
    <t xml:space="preserve">Industrial Production </t>
  </si>
  <si>
    <t xml:space="preserve">Basic Skills </t>
  </si>
  <si>
    <t xml:space="preserve">Industrial Maintenance </t>
  </si>
  <si>
    <t xml:space="preserve">Supervisory / Management </t>
  </si>
  <si>
    <t xml:space="preserve">Computer Use and Applications </t>
  </si>
  <si>
    <t xml:space="preserve">Employability / Remediation </t>
  </si>
  <si>
    <t xml:space="preserve">Team Management </t>
  </si>
  <si>
    <t xml:space="preserve">Quality Control Management </t>
  </si>
  <si>
    <t xml:space="preserve">Heavy Machine Operator </t>
  </si>
  <si>
    <t xml:space="preserve">Welding / Soldering </t>
  </si>
  <si>
    <t xml:space="preserve">Customer Service </t>
  </si>
  <si>
    <t xml:space="preserve">Aquaculture </t>
  </si>
  <si>
    <t xml:space="preserve">Electronics </t>
  </si>
  <si>
    <t xml:space="preserve">A/C Heating Refrigeration </t>
  </si>
  <si>
    <t xml:space="preserve">Construction Trades </t>
  </si>
  <si>
    <t xml:space="preserve">Childcare </t>
  </si>
  <si>
    <t xml:space="preserve">Electricity </t>
  </si>
  <si>
    <t xml:space="preserve">GIS / GPS </t>
  </si>
  <si>
    <t xml:space="preserve">Instrumentation </t>
  </si>
  <si>
    <t xml:space="preserve">Pre-employment Training </t>
  </si>
  <si>
    <t xml:space="preserve">Machine Shop / CNC </t>
  </si>
  <si>
    <t xml:space="preserve">Law Enforcement </t>
  </si>
  <si>
    <t xml:space="preserve">Blueprint Reading </t>
  </si>
  <si>
    <t>Drafting</t>
  </si>
  <si>
    <t xml:space="preserve">Train the Trainer </t>
  </si>
  <si>
    <t xml:space="preserve">Drafting </t>
  </si>
  <si>
    <t>GIS / GPS</t>
  </si>
  <si>
    <t>Machine Shop / CNC</t>
  </si>
  <si>
    <t xml:space="preserve">Banking and Finance Skills </t>
  </si>
  <si>
    <t xml:space="preserve">Personal Development Skills </t>
  </si>
  <si>
    <t xml:space="preserve">Food Production </t>
  </si>
  <si>
    <t xml:space="preserve">Furniture Manufacturing </t>
  </si>
  <si>
    <t xml:space="preserve">Fire Fighting </t>
  </si>
  <si>
    <t xml:space="preserve">Measurements / Industrial Materials </t>
  </si>
  <si>
    <t xml:space="preserve">Entrepreneurial / Small Business </t>
  </si>
  <si>
    <t xml:space="preserve">Oral Communications </t>
  </si>
  <si>
    <t xml:space="preserve">Telecommunications </t>
  </si>
  <si>
    <t xml:space="preserve">Sewing / Textiles </t>
  </si>
  <si>
    <t xml:space="preserve">Hydraulics / Pneumatics </t>
  </si>
  <si>
    <t xml:space="preserve">Housekeeping </t>
  </si>
  <si>
    <t xml:space="preserve">Advanced GPS </t>
  </si>
  <si>
    <t xml:space="preserve">Forestry / Lumber </t>
  </si>
  <si>
    <t>Advanced GPS</t>
  </si>
  <si>
    <t>Forestry / Lumber</t>
  </si>
  <si>
    <t>No  Reported</t>
  </si>
  <si>
    <t>Training Events</t>
  </si>
  <si>
    <t>Overall</t>
  </si>
  <si>
    <t>Trainee County of Residence</t>
  </si>
  <si>
    <t>County</t>
  </si>
  <si>
    <t>Annualized Wage Change before and after Training</t>
  </si>
  <si>
    <t>FY2009 (July 2008 - June 2009)</t>
  </si>
  <si>
    <t>Employment by SBCJC for Fiscal Year 2009</t>
  </si>
  <si>
    <t xml:space="preserve"> % of Wage Gain with Training</t>
  </si>
  <si>
    <t>Average Earnings Prior to Training</t>
  </si>
  <si>
    <t>Earnings</t>
  </si>
  <si>
    <t>Not  Reported</t>
  </si>
  <si>
    <t>Number Exiting, Quarters 1-3</t>
  </si>
  <si>
    <t>Number Exiting and Employed, Quarter 1</t>
  </si>
  <si>
    <t>Average Earnings</t>
  </si>
  <si>
    <t>Average Annual Earnings after Training</t>
  </si>
  <si>
    <t>N/A*</t>
  </si>
  <si>
    <t>*Note: N/A indicates that data is not yet available to calculate these values.  As additional wage data is available these fields will be updated.</t>
  </si>
  <si>
    <r>
      <t>Average Earnings</t>
    </r>
    <r>
      <rPr>
        <vertAlign val="superscript"/>
        <sz val="10"/>
        <rFont val="Arial"/>
        <family val="2"/>
      </rPr>
      <t>1</t>
    </r>
  </si>
  <si>
    <r>
      <t>Annualized Wage Change before and after Training</t>
    </r>
    <r>
      <rPr>
        <vertAlign val="superscript"/>
        <sz val="10"/>
        <rFont val="Arial"/>
        <family val="2"/>
      </rPr>
      <t>2</t>
    </r>
  </si>
  <si>
    <r>
      <t xml:space="preserve"> % of Wage Gain with Training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</si>
  <si>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1"/>
        <rFont val="Calibri"/>
        <family val="2"/>
        <scheme val="minor"/>
      </rPr>
      <t>I</t>
    </r>
    <r>
      <rPr>
        <sz val="11"/>
        <rFont val="Calibri"/>
        <family val="2"/>
        <scheme val="minor"/>
      </rPr>
      <t>Includes FY 2009 Quarters 1-4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</si>
  <si>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Includes FY 2009 Quarters 1-2</t>
    </r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</si>
</sst>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0"/>
      <name val="Times New Roman"/>
      <family val="1"/>
    </font>
    <font>
      <sz val="11"/>
      <name val="Calibri"/>
      <family val="2"/>
      <scheme val="minor"/>
    </font>
    <font>
      <vertAlign val="superscript"/>
      <sz val="10"/>
      <name val="Arial"/>
      <family val="2"/>
    </font>
    <font>
      <vertAlign val="super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92">
    <xf numFmtId="0" fontId="0" fillId="0" borderId="0" xfId="0"/>
    <xf numFmtId="0" fontId="2" fillId="2" borderId="2" xfId="1" applyFont="1" applyFill="1" applyBorder="1" applyAlignment="1">
      <alignment vertical="top" wrapText="1"/>
    </xf>
    <xf numFmtId="0" fontId="2" fillId="3" borderId="2" xfId="1" applyFont="1" applyFill="1" applyBorder="1" applyAlignment="1">
      <alignment horizontal="center" vertical="top" wrapText="1"/>
    </xf>
    <xf numFmtId="0" fontId="1" fillId="2" borderId="0" xfId="1" applyFont="1" applyFill="1" applyBorder="1" applyAlignment="1">
      <alignment vertical="top" wrapText="1"/>
    </xf>
    <xf numFmtId="10" fontId="1" fillId="3" borderId="0" xfId="1" applyNumberFormat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vertical="top" wrapText="1"/>
    </xf>
    <xf numFmtId="164" fontId="1" fillId="3" borderId="0" xfId="1" applyNumberFormat="1" applyFon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1" fillId="4" borderId="0" xfId="3" applyFont="1" applyFill="1" applyBorder="1"/>
    <xf numFmtId="0" fontId="1" fillId="3" borderId="0" xfId="3" applyFont="1" applyFill="1" applyBorder="1"/>
    <xf numFmtId="3" fontId="2" fillId="3" borderId="9" xfId="3" applyNumberFormat="1" applyFont="1" applyFill="1" applyBorder="1" applyAlignment="1">
      <alignment horizontal="right" wrapText="1"/>
    </xf>
    <xf numFmtId="2" fontId="2" fillId="3" borderId="9" xfId="3" applyNumberFormat="1" applyFont="1" applyFill="1" applyBorder="1" applyAlignment="1">
      <alignment horizontal="right" wrapText="1"/>
    </xf>
    <xf numFmtId="3" fontId="1" fillId="3" borderId="0" xfId="6" applyNumberFormat="1" applyFont="1" applyFill="1" applyBorder="1"/>
    <xf numFmtId="2" fontId="1" fillId="3" borderId="0" xfId="6" applyNumberFormat="1" applyFont="1" applyFill="1" applyBorder="1"/>
    <xf numFmtId="3" fontId="1" fillId="3" borderId="9" xfId="6" applyNumberFormat="1" applyFont="1" applyFill="1" applyBorder="1"/>
    <xf numFmtId="2" fontId="1" fillId="3" borderId="9" xfId="6" applyNumberFormat="1" applyFont="1" applyFill="1" applyBorder="1"/>
    <xf numFmtId="3" fontId="1" fillId="3" borderId="0" xfId="6" applyNumberFormat="1" applyFont="1" applyFill="1" applyBorder="1" applyAlignment="1">
      <alignment horizontal="right"/>
    </xf>
    <xf numFmtId="3" fontId="1" fillId="3" borderId="9" xfId="6" applyNumberFormat="1" applyFont="1" applyFill="1" applyBorder="1" applyAlignment="1">
      <alignment horizontal="right"/>
    </xf>
    <xf numFmtId="2" fontId="1" fillId="3" borderId="0" xfId="3" applyNumberFormat="1" applyFont="1" applyFill="1" applyBorder="1"/>
    <xf numFmtId="165" fontId="1" fillId="3" borderId="9" xfId="7" applyNumberFormat="1" applyFont="1" applyFill="1" applyBorder="1"/>
    <xf numFmtId="2" fontId="1" fillId="3" borderId="9" xfId="3" applyNumberFormat="1" applyFont="1" applyFill="1" applyBorder="1"/>
    <xf numFmtId="0" fontId="0" fillId="5" borderId="0" xfId="0" applyNumberFormat="1" applyFont="1" applyFill="1" applyBorder="1" applyAlignment="1" applyProtection="1"/>
    <xf numFmtId="3" fontId="1" fillId="3" borderId="0" xfId="3" applyNumberFormat="1" applyFont="1" applyFill="1" applyBorder="1" applyAlignment="1"/>
    <xf numFmtId="4" fontId="1" fillId="3" borderId="0" xfId="3" applyNumberFormat="1" applyFont="1" applyFill="1" applyBorder="1" applyAlignment="1"/>
    <xf numFmtId="3" fontId="1" fillId="3" borderId="9" xfId="3" applyNumberFormat="1" applyFont="1" applyFill="1" applyBorder="1" applyAlignment="1"/>
    <xf numFmtId="4" fontId="1" fillId="3" borderId="9" xfId="3" applyNumberFormat="1" applyFont="1" applyFill="1" applyBorder="1" applyAlignment="1"/>
    <xf numFmtId="165" fontId="1" fillId="3" borderId="13" xfId="5" applyNumberFormat="1" applyFont="1" applyFill="1" applyBorder="1" applyAlignment="1">
      <alignment horizontal="center" vertical="top" wrapText="1"/>
    </xf>
    <xf numFmtId="2" fontId="6" fillId="3" borderId="13" xfId="10" applyNumberFormat="1" applyFill="1" applyBorder="1" applyAlignment="1">
      <alignment horizontal="center" vertical="top" wrapText="1"/>
    </xf>
    <xf numFmtId="164" fontId="1" fillId="3" borderId="0" xfId="1" applyNumberFormat="1" applyFont="1" applyFill="1" applyBorder="1" applyAlignment="1">
      <alignment horizontal="center" wrapText="1"/>
    </xf>
    <xf numFmtId="164" fontId="1" fillId="3" borderId="6" xfId="1" applyNumberFormat="1" applyFont="1" applyFill="1" applyBorder="1" applyAlignment="1">
      <alignment horizontal="center" wrapText="1"/>
    </xf>
    <xf numFmtId="0" fontId="12" fillId="4" borderId="0" xfId="0" applyFont="1" applyFill="1" applyBorder="1" applyAlignment="1">
      <alignment horizontal="right" wrapText="1"/>
    </xf>
    <xf numFmtId="0" fontId="10" fillId="4" borderId="0" xfId="0" applyFont="1" applyFill="1" applyBorder="1"/>
    <xf numFmtId="0" fontId="11" fillId="4" borderId="0" xfId="0" applyFont="1" applyFill="1" applyBorder="1"/>
    <xf numFmtId="0" fontId="13" fillId="4" borderId="0" xfId="0" applyFont="1" applyFill="1" applyBorder="1" applyAlignment="1">
      <alignment horizontal="right" vertical="top" wrapText="1"/>
    </xf>
    <xf numFmtId="10" fontId="11" fillId="4" borderId="0" xfId="0" applyNumberFormat="1" applyFont="1" applyFill="1" applyBorder="1"/>
    <xf numFmtId="165" fontId="1" fillId="3" borderId="0" xfId="5" applyNumberFormat="1" applyFont="1" applyFill="1" applyBorder="1"/>
    <xf numFmtId="0" fontId="2" fillId="6" borderId="7" xfId="3" applyFont="1" applyFill="1" applyBorder="1" applyAlignment="1">
      <alignment horizontal="center"/>
    </xf>
    <xf numFmtId="0" fontId="1" fillId="6" borderId="0" xfId="3" applyFont="1" applyFill="1" applyBorder="1"/>
    <xf numFmtId="0" fontId="2" fillId="3" borderId="8" xfId="3" applyFont="1" applyFill="1" applyBorder="1" applyAlignment="1"/>
    <xf numFmtId="0" fontId="2" fillId="3" borderId="7" xfId="3" applyFont="1" applyFill="1" applyBorder="1" applyAlignment="1"/>
    <xf numFmtId="49" fontId="1" fillId="7" borderId="0" xfId="3" applyNumberFormat="1" applyFont="1" applyFill="1" applyBorder="1" applyAlignment="1">
      <alignment horizontal="left" wrapText="1"/>
    </xf>
    <xf numFmtId="49" fontId="2" fillId="3" borderId="9" xfId="3" applyNumberFormat="1" applyFont="1" applyFill="1" applyBorder="1" applyAlignment="1">
      <alignment horizontal="left" wrapText="1"/>
    </xf>
    <xf numFmtId="0" fontId="2" fillId="7" borderId="0" xfId="3" applyFont="1" applyFill="1" applyBorder="1" applyAlignment="1"/>
    <xf numFmtId="0" fontId="1" fillId="7" borderId="0" xfId="3" applyFont="1" applyFill="1" applyBorder="1" applyAlignment="1"/>
    <xf numFmtId="0" fontId="2" fillId="7" borderId="8" xfId="3" applyFont="1" applyFill="1" applyBorder="1" applyAlignment="1"/>
    <xf numFmtId="0" fontId="2" fillId="7" borderId="7" xfId="3" applyFont="1" applyFill="1" applyBorder="1" applyAlignment="1"/>
    <xf numFmtId="0" fontId="1" fillId="7" borderId="7" xfId="3" applyFont="1" applyFill="1" applyBorder="1" applyAlignment="1"/>
    <xf numFmtId="0" fontId="2" fillId="7" borderId="0" xfId="3" applyFont="1" applyFill="1" applyBorder="1" applyAlignment="1">
      <alignment horizontal="left" wrapText="1"/>
    </xf>
    <xf numFmtId="0" fontId="1" fillId="7" borderId="8" xfId="3" applyFont="1" applyFill="1" applyBorder="1" applyAlignment="1">
      <alignment horizontal="left"/>
    </xf>
    <xf numFmtId="0" fontId="2" fillId="7" borderId="7" xfId="3" applyFont="1" applyFill="1" applyBorder="1" applyAlignment="1">
      <alignment horizontal="left" wrapText="1"/>
    </xf>
    <xf numFmtId="0" fontId="1" fillId="7" borderId="0" xfId="3" applyFont="1" applyFill="1" applyBorder="1" applyAlignment="1">
      <alignment horizontal="left" wrapText="1"/>
    </xf>
    <xf numFmtId="0" fontId="2" fillId="7" borderId="9" xfId="3" applyFont="1" applyFill="1" applyBorder="1" applyAlignment="1">
      <alignment horizontal="left" wrapText="1"/>
    </xf>
    <xf numFmtId="0" fontId="2" fillId="7" borderId="9" xfId="3" applyFont="1" applyFill="1" applyBorder="1" applyAlignment="1">
      <alignment horizontal="left"/>
    </xf>
    <xf numFmtId="0" fontId="2" fillId="7" borderId="0" xfId="3" applyFont="1" applyFill="1" applyBorder="1" applyAlignment="1">
      <alignment horizontal="left"/>
    </xf>
    <xf numFmtId="0" fontId="1" fillId="7" borderId="0" xfId="3" applyFont="1" applyFill="1" applyBorder="1" applyAlignment="1">
      <alignment horizontal="left"/>
    </xf>
    <xf numFmtId="0" fontId="2" fillId="7" borderId="8" xfId="3" applyFont="1" applyFill="1" applyBorder="1" applyAlignment="1">
      <alignment horizontal="left" wrapText="1"/>
    </xf>
    <xf numFmtId="0" fontId="3" fillId="7" borderId="1" xfId="1" applyFont="1" applyFill="1" applyBorder="1" applyAlignment="1">
      <alignment vertical="top" wrapText="1"/>
    </xf>
    <xf numFmtId="165" fontId="1" fillId="3" borderId="0" xfId="5" applyNumberFormat="1" applyFont="1" applyFill="1" applyBorder="1" applyAlignment="1">
      <alignment vertical="top" wrapText="1"/>
    </xf>
    <xf numFmtId="10" fontId="6" fillId="3" borderId="0" xfId="4" applyNumberFormat="1" applyFill="1" applyBorder="1" applyAlignment="1">
      <alignment vertical="top" wrapText="1"/>
    </xf>
    <xf numFmtId="0" fontId="9" fillId="7" borderId="0" xfId="9" applyFont="1" applyFill="1" applyBorder="1" applyAlignment="1">
      <alignment horizontal="left" vertical="top" wrapText="1"/>
    </xf>
    <xf numFmtId="3" fontId="1" fillId="3" borderId="0" xfId="1" applyNumberFormat="1" applyFont="1" applyFill="1" applyBorder="1" applyAlignment="1">
      <alignment horizontal="center"/>
    </xf>
    <xf numFmtId="0" fontId="1" fillId="3" borderId="0" xfId="1" applyFont="1" applyFill="1" applyBorder="1" applyAlignment="1">
      <alignment horizontal="center"/>
    </xf>
    <xf numFmtId="0" fontId="9" fillId="6" borderId="11" xfId="9" applyFont="1" applyFill="1" applyBorder="1" applyAlignment="1">
      <alignment horizontal="left" vertical="top" wrapText="1"/>
    </xf>
    <xf numFmtId="165" fontId="9" fillId="6" borderId="12" xfId="5" applyNumberFormat="1" applyFont="1" applyFill="1" applyBorder="1" applyAlignment="1">
      <alignment horizontal="right" vertical="top" wrapText="1"/>
    </xf>
    <xf numFmtId="165" fontId="1" fillId="3" borderId="0" xfId="5" applyNumberFormat="1" applyFont="1" applyFill="1" applyBorder="1" applyAlignment="1">
      <alignment vertical="top" wrapText="1"/>
    </xf>
    <xf numFmtId="10" fontId="9" fillId="6" borderId="12" xfId="4" applyNumberFormat="1" applyFont="1" applyFill="1" applyBorder="1" applyAlignment="1">
      <alignment horizontal="right" vertical="top" wrapText="1"/>
    </xf>
    <xf numFmtId="0" fontId="9" fillId="7" borderId="0" xfId="9" applyFont="1" applyFill="1" applyBorder="1" applyAlignment="1">
      <alignment horizontal="left" vertical="top" wrapText="1"/>
    </xf>
    <xf numFmtId="10" fontId="6" fillId="3" borderId="0" xfId="4" applyNumberFormat="1" applyFill="1" applyBorder="1" applyAlignment="1">
      <alignment vertical="top" wrapText="1"/>
    </xf>
    <xf numFmtId="164" fontId="1" fillId="3" borderId="0" xfId="1" applyNumberFormat="1" applyFont="1" applyFill="1" applyBorder="1" applyAlignment="1">
      <alignment horizontal="center" vertical="top"/>
    </xf>
    <xf numFmtId="10" fontId="1" fillId="3" borderId="0" xfId="1" applyNumberFormat="1" applyFont="1" applyFill="1" applyBorder="1" applyAlignment="1">
      <alignment horizontal="center" vertical="center" wrapText="1"/>
    </xf>
    <xf numFmtId="164" fontId="1" fillId="3" borderId="0" xfId="1" applyNumberFormat="1" applyFont="1" applyFill="1" applyBorder="1" applyAlignment="1">
      <alignment horizontal="center" vertical="center"/>
    </xf>
    <xf numFmtId="0" fontId="14" fillId="0" borderId="0" xfId="0" applyFont="1" applyBorder="1"/>
    <xf numFmtId="0" fontId="14" fillId="5" borderId="0" xfId="0" applyNumberFormat="1" applyFont="1" applyFill="1" applyBorder="1" applyAlignment="1" applyProtection="1"/>
    <xf numFmtId="0" fontId="1" fillId="2" borderId="0" xfId="1" applyFont="1" applyFill="1" applyBorder="1" applyAlignment="1">
      <alignment vertical="center" wrapText="1"/>
    </xf>
    <xf numFmtId="0" fontId="1" fillId="2" borderId="6" xfId="1" applyFont="1" applyFill="1" applyBorder="1" applyAlignment="1">
      <alignment vertical="top" wrapText="1"/>
    </xf>
    <xf numFmtId="164" fontId="1" fillId="3" borderId="7" xfId="1" applyNumberFormat="1" applyFont="1" applyFill="1" applyBorder="1" applyAlignment="1">
      <alignment horizontal="center" wrapText="1"/>
    </xf>
    <xf numFmtId="3" fontId="2" fillId="3" borderId="9" xfId="3" applyNumberFormat="1" applyFont="1" applyFill="1" applyBorder="1" applyAlignment="1">
      <alignment horizontal="center"/>
    </xf>
    <xf numFmtId="3" fontId="2" fillId="3" borderId="9" xfId="3" applyNumberFormat="1" applyFont="1" applyFill="1" applyBorder="1" applyAlignment="1">
      <alignment horizontal="center" wrapText="1"/>
    </xf>
    <xf numFmtId="3" fontId="1" fillId="3" borderId="8" xfId="6" applyNumberFormat="1" applyFont="1" applyFill="1" applyBorder="1" applyAlignment="1">
      <alignment horizontal="center"/>
    </xf>
    <xf numFmtId="3" fontId="1" fillId="3" borderId="7" xfId="6" applyNumberFormat="1" applyFont="1" applyFill="1" applyBorder="1" applyAlignment="1">
      <alignment horizontal="center"/>
    </xf>
    <xf numFmtId="0" fontId="2" fillId="6" borderId="0" xfId="3" applyFont="1" applyFill="1" applyBorder="1" applyAlignment="1">
      <alignment horizontal="center" wrapText="1"/>
    </xf>
    <xf numFmtId="0" fontId="9" fillId="6" borderId="10" xfId="9" applyFont="1" applyFill="1" applyBorder="1" applyAlignment="1">
      <alignment horizontal="center" vertical="center" wrapText="1"/>
    </xf>
    <xf numFmtId="0" fontId="9" fillId="6" borderId="0" xfId="10" applyFont="1" applyFill="1" applyBorder="1" applyAlignment="1">
      <alignment horizontal="center" vertical="top" wrapText="1"/>
    </xf>
    <xf numFmtId="0" fontId="4" fillId="7" borderId="3" xfId="1" applyFont="1" applyFill="1" applyBorder="1" applyAlignment="1">
      <alignment vertical="top"/>
    </xf>
    <xf numFmtId="0" fontId="4" fillId="7" borderId="4" xfId="1" applyFont="1" applyFill="1" applyBorder="1" applyAlignment="1">
      <alignment vertical="top"/>
    </xf>
    <xf numFmtId="0" fontId="4" fillId="7" borderId="5" xfId="1" applyFont="1" applyFill="1" applyBorder="1" applyAlignment="1">
      <alignment vertical="top"/>
    </xf>
    <xf numFmtId="0" fontId="4" fillId="7" borderId="4" xfId="1" applyFont="1" applyFill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2" fillId="6" borderId="0" xfId="1" applyFont="1" applyFill="1" applyBorder="1" applyAlignment="1">
      <alignment horizontal="center" wrapText="1"/>
    </xf>
    <xf numFmtId="0" fontId="14" fillId="6" borderId="0" xfId="0" applyFont="1" applyFill="1" applyBorder="1" applyAlignment="1">
      <alignment wrapText="1"/>
    </xf>
  </cellXfs>
  <cellStyles count="11">
    <cellStyle name="Comma" xfId="5" builtinId="3"/>
    <cellStyle name="Comma 2" xfId="7"/>
    <cellStyle name="Comma 3" xfId="8"/>
    <cellStyle name="Normal" xfId="0" builtinId="0"/>
    <cellStyle name="Normal 2" xfId="6"/>
    <cellStyle name="Normal 3" xfId="9"/>
    <cellStyle name="Normal 4" xfId="10"/>
    <cellStyle name="Normal_NEMCC_fy07report070907" xfId="3"/>
    <cellStyle name="Normal_Sheet1" xfId="1"/>
    <cellStyle name="Percent" xfId="4" builtinId="5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/>
              <a:t>Training Events Delivered by SBCJC Classification Code</a:t>
            </a:r>
            <a:r>
              <a:rPr lang="en-US"/>
              <a:t>
July 01, 2008 - June 30, 2009</a:t>
            </a:r>
          </a:p>
        </c:rich>
      </c:tx>
      <c:layout>
        <c:manualLayout>
          <c:xMode val="edge"/>
          <c:yMode val="edge"/>
          <c:x val="0.23455419903810584"/>
          <c:y val="5.6552474170744972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26045426341685"/>
          <c:y val="0.20717781402936378"/>
          <c:w val="0.69959304476507589"/>
          <c:h val="0.7259380097879225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3175">
              <a:solidFill>
                <a:srgbClr val="808080"/>
              </a:solidFill>
              <a:prstDash val="solid"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'Training Events by Category'!$A$4:$A$44</c:f>
              <c:strCache>
                <c:ptCount val="41"/>
                <c:pt idx="0">
                  <c:v>Medical / Healthcare </c:v>
                </c:pt>
                <c:pt idx="1">
                  <c:v>Safety </c:v>
                </c:pt>
                <c:pt idx="2">
                  <c:v>Customer Service </c:v>
                </c:pt>
                <c:pt idx="3">
                  <c:v>Industrial Production </c:v>
                </c:pt>
                <c:pt idx="4">
                  <c:v>Welding / Soldering </c:v>
                </c:pt>
                <c:pt idx="5">
                  <c:v>Computer Use and Applications </c:v>
                </c:pt>
                <c:pt idx="6">
                  <c:v>Supervisory / Management </c:v>
                </c:pt>
                <c:pt idx="7">
                  <c:v>Food Production </c:v>
                </c:pt>
                <c:pt idx="8">
                  <c:v>Banking and Finance Skills </c:v>
                </c:pt>
                <c:pt idx="9">
                  <c:v>Industrial Maintenance </c:v>
                </c:pt>
                <c:pt idx="10">
                  <c:v>Basic Skills </c:v>
                </c:pt>
                <c:pt idx="11">
                  <c:v>Employability / Remediation </c:v>
                </c:pt>
                <c:pt idx="12">
                  <c:v>Quality Control Management </c:v>
                </c:pt>
                <c:pt idx="13">
                  <c:v>Personal Development Skills </c:v>
                </c:pt>
                <c:pt idx="14">
                  <c:v>Team Management </c:v>
                </c:pt>
                <c:pt idx="15">
                  <c:v>Law Enforcement </c:v>
                </c:pt>
                <c:pt idx="16">
                  <c:v>Pre-employment Training </c:v>
                </c:pt>
                <c:pt idx="17">
                  <c:v>Furniture Manufacturing </c:v>
                </c:pt>
                <c:pt idx="18">
                  <c:v>Construction Trades </c:v>
                </c:pt>
                <c:pt idx="19">
                  <c:v>Heavy Machine Operator </c:v>
                </c:pt>
                <c:pt idx="20">
                  <c:v>Fire Fighting </c:v>
                </c:pt>
                <c:pt idx="21">
                  <c:v>Telecommunications </c:v>
                </c:pt>
                <c:pt idx="22">
                  <c:v>Blueprint Reading </c:v>
                </c:pt>
                <c:pt idx="23">
                  <c:v>Electricity </c:v>
                </c:pt>
                <c:pt idx="24">
                  <c:v>Oral Communications </c:v>
                </c:pt>
                <c:pt idx="25">
                  <c:v>Childcare </c:v>
                </c:pt>
                <c:pt idx="26">
                  <c:v>Sewing / Textiles </c:v>
                </c:pt>
                <c:pt idx="27">
                  <c:v>Measurements / Industrial Materials </c:v>
                </c:pt>
                <c:pt idx="28">
                  <c:v>GIS / GPS </c:v>
                </c:pt>
                <c:pt idx="29">
                  <c:v>A/C Heating Refrigeration </c:v>
                </c:pt>
                <c:pt idx="30">
                  <c:v>Entrepreneurial / Small Business </c:v>
                </c:pt>
                <c:pt idx="31">
                  <c:v>Drafting </c:v>
                </c:pt>
                <c:pt idx="32">
                  <c:v>Train the Trainer </c:v>
                </c:pt>
                <c:pt idx="33">
                  <c:v>Electronics </c:v>
                </c:pt>
                <c:pt idx="34">
                  <c:v>Forestry / Lumber </c:v>
                </c:pt>
                <c:pt idx="35">
                  <c:v>Machine Shop / CNC </c:v>
                </c:pt>
                <c:pt idx="36">
                  <c:v>Aquaculture </c:v>
                </c:pt>
                <c:pt idx="37">
                  <c:v>Hydraulics / Pneumatics </c:v>
                </c:pt>
                <c:pt idx="38">
                  <c:v>Advanced GPS </c:v>
                </c:pt>
                <c:pt idx="39">
                  <c:v>Instrumentation </c:v>
                </c:pt>
                <c:pt idx="40">
                  <c:v>Housekeeping </c:v>
                </c:pt>
              </c:strCache>
            </c:strRef>
          </c:cat>
          <c:val>
            <c:numRef>
              <c:f>'Training Events by Category'!$C$4:$C$44</c:f>
              <c:numCache>
                <c:formatCode>0.00%</c:formatCode>
                <c:ptCount val="41"/>
                <c:pt idx="0">
                  <c:v>0.31200379630533331</c:v>
                </c:pt>
                <c:pt idx="1">
                  <c:v>0.18219909736782766</c:v>
                </c:pt>
                <c:pt idx="2">
                  <c:v>5.0876549400769355E-2</c:v>
                </c:pt>
                <c:pt idx="3">
                  <c:v>4.9055803669088717E-2</c:v>
                </c:pt>
                <c:pt idx="4">
                  <c:v>4.6285981604073621E-2</c:v>
                </c:pt>
                <c:pt idx="5">
                  <c:v>3.7909205030777673E-2</c:v>
                </c:pt>
                <c:pt idx="6">
                  <c:v>3.5627383208079941E-2</c:v>
                </c:pt>
                <c:pt idx="7">
                  <c:v>3.0595932433842312E-2</c:v>
                </c:pt>
                <c:pt idx="8">
                  <c:v>2.6860206440930096E-2</c:v>
                </c:pt>
                <c:pt idx="9">
                  <c:v>2.3393721961020561E-2</c:v>
                </c:pt>
                <c:pt idx="10">
                  <c:v>2.2592728459837581E-2</c:v>
                </c:pt>
                <c:pt idx="11">
                  <c:v>2.1852314299080203E-2</c:v>
                </c:pt>
                <c:pt idx="12">
                  <c:v>1.7355981031935409E-2</c:v>
                </c:pt>
                <c:pt idx="13">
                  <c:v>1.5838132002382786E-2</c:v>
                </c:pt>
                <c:pt idx="14">
                  <c:v>1.5158297182051014E-2</c:v>
                </c:pt>
                <c:pt idx="15">
                  <c:v>1.3095234088667961E-2</c:v>
                </c:pt>
                <c:pt idx="16">
                  <c:v>1.2896668472828483E-2</c:v>
                </c:pt>
                <c:pt idx="17">
                  <c:v>9.4133563983562797E-3</c:v>
                </c:pt>
                <c:pt idx="18">
                  <c:v>7.8349280283780548E-3</c:v>
                </c:pt>
                <c:pt idx="19">
                  <c:v>7.1449966513086821E-3</c:v>
                </c:pt>
                <c:pt idx="20">
                  <c:v>7.0877828297956124E-3</c:v>
                </c:pt>
                <c:pt idx="21">
                  <c:v>5.1290508227010978E-3</c:v>
                </c:pt>
                <c:pt idx="22">
                  <c:v>3.5607190094604736E-3</c:v>
                </c:pt>
                <c:pt idx="23">
                  <c:v>3.3015740531953919E-3</c:v>
                </c:pt>
                <c:pt idx="24">
                  <c:v>2.6217392328636191E-3</c:v>
                </c:pt>
                <c:pt idx="25">
                  <c:v>2.1909528120593273E-3</c:v>
                </c:pt>
                <c:pt idx="26">
                  <c:v>1.5043869539024875E-3</c:v>
                </c:pt>
                <c:pt idx="27">
                  <c:v>1.4774628026022192E-3</c:v>
                </c:pt>
                <c:pt idx="28">
                  <c:v>1.3563041217510123E-3</c:v>
                </c:pt>
                <c:pt idx="29">
                  <c:v>1.2216833652496711E-3</c:v>
                </c:pt>
                <c:pt idx="30">
                  <c:v>1.1644695437366011E-3</c:v>
                </c:pt>
                <c:pt idx="31">
                  <c:v>9.6253840898458934E-4</c:v>
                </c:pt>
                <c:pt idx="32">
                  <c:v>7.9426246335791281E-4</c:v>
                </c:pt>
                <c:pt idx="33">
                  <c:v>4.8126920449229467E-4</c:v>
                </c:pt>
                <c:pt idx="34">
                  <c:v>4.543450531920264E-4</c:v>
                </c:pt>
                <c:pt idx="35">
                  <c:v>4.4761401536695937E-4</c:v>
                </c:pt>
                <c:pt idx="36">
                  <c:v>2.9616566430295057E-4</c:v>
                </c:pt>
                <c:pt idx="37">
                  <c:v>1.750069834517435E-4</c:v>
                </c:pt>
                <c:pt idx="38">
                  <c:v>1.1106212411360645E-4</c:v>
                </c:pt>
                <c:pt idx="39">
                  <c:v>1.043310862885394E-4</c:v>
                </c:pt>
                <c:pt idx="40">
                  <c:v>3.7020708037868822E-5</c:v>
                </c:pt>
              </c:numCache>
            </c:numRef>
          </c:val>
        </c:ser>
        <c:dLbls>
          <c:showVal val="1"/>
        </c:dLbls>
        <c:axId val="50654592"/>
        <c:axId val="50963584"/>
      </c:barChart>
      <c:catAx>
        <c:axId val="5065459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63584"/>
        <c:crosses val="autoZero"/>
        <c:auto val="1"/>
        <c:lblAlgn val="ctr"/>
        <c:lblOffset val="100"/>
        <c:tickLblSkip val="1"/>
        <c:tickMarkSkip val="1"/>
      </c:catAx>
      <c:valAx>
        <c:axId val="50963584"/>
        <c:scaling>
          <c:orientation val="minMax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545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4F81BD">
        <a:lumMod val="20000"/>
        <a:lumOff val="80000"/>
      </a:srgb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4</xdr:row>
      <xdr:rowOff>152400</xdr:rowOff>
    </xdr:from>
    <xdr:to>
      <xdr:col>16</xdr:col>
      <xdr:colOff>568793</xdr:colOff>
      <xdr:row>43</xdr:row>
      <xdr:rowOff>124278</xdr:rowOff>
    </xdr:to>
    <xdr:pic>
      <xdr:nvPicPr>
        <xdr:cNvPr id="2" name="Picture 1" descr="CC Trainees Map.jpg"/>
        <xdr:cNvPicPr/>
      </xdr:nvPicPr>
      <xdr:blipFill>
        <a:blip xmlns:r="http://schemas.openxmlformats.org/officeDocument/2006/relationships" r:embed="rId1" cstate="print"/>
        <a:srcRect t="3674"/>
        <a:stretch>
          <a:fillRect/>
        </a:stretch>
      </xdr:blipFill>
      <xdr:spPr>
        <a:xfrm>
          <a:off x="6838950" y="952500"/>
          <a:ext cx="5921843" cy="740137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609599</xdr:colOff>
      <xdr:row>1</xdr:row>
      <xdr:rowOff>0</xdr:rowOff>
    </xdr:from>
    <xdr:to>
      <xdr:col>18</xdr:col>
      <xdr:colOff>561974</xdr:colOff>
      <xdr:row>55</xdr:row>
      <xdr:rowOff>38100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</xdr:colOff>
      <xdr:row>119</xdr:row>
      <xdr:rowOff>28575</xdr:rowOff>
    </xdr:from>
    <xdr:ext cx="184731" cy="264560"/>
    <xdr:sp macro="" textlink="">
      <xdr:nvSpPr>
        <xdr:cNvPr id="8" name="TextBox 7"/>
        <xdr:cNvSpPr txBox="1"/>
      </xdr:nvSpPr>
      <xdr:spPr>
        <a:xfrm>
          <a:off x="13754100" y="2022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76200</xdr:colOff>
      <xdr:row>85</xdr:row>
      <xdr:rowOff>76200</xdr:rowOff>
    </xdr:from>
    <xdr:ext cx="184731" cy="264560"/>
    <xdr:sp macro="" textlink="">
      <xdr:nvSpPr>
        <xdr:cNvPr id="9" name="TextBox 8"/>
        <xdr:cNvSpPr txBox="1"/>
      </xdr:nvSpPr>
      <xdr:spPr>
        <a:xfrm>
          <a:off x="14420850" y="1390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3</xdr:col>
      <xdr:colOff>257175</xdr:colOff>
      <xdr:row>1</xdr:row>
      <xdr:rowOff>152400</xdr:rowOff>
    </xdr:from>
    <xdr:to>
      <xdr:col>16</xdr:col>
      <xdr:colOff>28575</xdr:colOff>
      <xdr:row>29</xdr:row>
      <xdr:rowOff>171450</xdr:rowOff>
    </xdr:to>
    <xdr:pic>
      <xdr:nvPicPr>
        <xdr:cNvPr id="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10550" y="352425"/>
          <a:ext cx="7696200" cy="53721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323850</xdr:colOff>
      <xdr:row>33</xdr:row>
      <xdr:rowOff>38100</xdr:rowOff>
    </xdr:from>
    <xdr:to>
      <xdr:col>16</xdr:col>
      <xdr:colOff>95250</xdr:colOff>
      <xdr:row>64</xdr:row>
      <xdr:rowOff>28575</xdr:rowOff>
    </xdr:to>
    <xdr:pic>
      <xdr:nvPicPr>
        <xdr:cNvPr id="923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77225" y="6353175"/>
          <a:ext cx="7696200" cy="5953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333375</xdr:colOff>
      <xdr:row>94</xdr:row>
      <xdr:rowOff>0</xdr:rowOff>
    </xdr:from>
    <xdr:to>
      <xdr:col>16</xdr:col>
      <xdr:colOff>104775</xdr:colOff>
      <xdr:row>123</xdr:row>
      <xdr:rowOff>142875</xdr:rowOff>
    </xdr:to>
    <xdr:pic>
      <xdr:nvPicPr>
        <xdr:cNvPr id="9240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86750" y="17926050"/>
          <a:ext cx="7696200" cy="5667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" sqref="B7:C7"/>
    </sheetView>
  </sheetViews>
  <sheetFormatPr defaultRowHeight="15"/>
  <cols>
    <col min="1" max="1" width="47.28515625" style="8" customWidth="1"/>
    <col min="2" max="3" width="16.140625" style="8" customWidth="1"/>
    <col min="4" max="248" width="9.140625" style="9"/>
    <col min="249" max="249" width="66.42578125" style="9" customWidth="1"/>
    <col min="250" max="257" width="19.140625" style="9" customWidth="1"/>
    <col min="258" max="258" width="19.5703125" style="9" customWidth="1"/>
    <col min="259" max="259" width="17.7109375" style="9" customWidth="1"/>
    <col min="260" max="504" width="9.140625" style="9"/>
    <col min="505" max="505" width="66.42578125" style="9" customWidth="1"/>
    <col min="506" max="513" width="19.140625" style="9" customWidth="1"/>
    <col min="514" max="514" width="19.5703125" style="9" customWidth="1"/>
    <col min="515" max="515" width="17.7109375" style="9" customWidth="1"/>
    <col min="516" max="760" width="9.140625" style="9"/>
    <col min="761" max="761" width="66.42578125" style="9" customWidth="1"/>
    <col min="762" max="769" width="19.140625" style="9" customWidth="1"/>
    <col min="770" max="770" width="19.5703125" style="9" customWidth="1"/>
    <col min="771" max="771" width="17.7109375" style="9" customWidth="1"/>
    <col min="772" max="1016" width="9.140625" style="9"/>
    <col min="1017" max="1017" width="66.42578125" style="9" customWidth="1"/>
    <col min="1018" max="1025" width="19.140625" style="9" customWidth="1"/>
    <col min="1026" max="1026" width="19.5703125" style="9" customWidth="1"/>
    <col min="1027" max="1027" width="17.7109375" style="9" customWidth="1"/>
    <col min="1028" max="1272" width="9.140625" style="9"/>
    <col min="1273" max="1273" width="66.42578125" style="9" customWidth="1"/>
    <col min="1274" max="1281" width="19.140625" style="9" customWidth="1"/>
    <col min="1282" max="1282" width="19.5703125" style="9" customWidth="1"/>
    <col min="1283" max="1283" width="17.7109375" style="9" customWidth="1"/>
    <col min="1284" max="1528" width="9.140625" style="9"/>
    <col min="1529" max="1529" width="66.42578125" style="9" customWidth="1"/>
    <col min="1530" max="1537" width="19.140625" style="9" customWidth="1"/>
    <col min="1538" max="1538" width="19.5703125" style="9" customWidth="1"/>
    <col min="1539" max="1539" width="17.7109375" style="9" customWidth="1"/>
    <col min="1540" max="1784" width="9.140625" style="9"/>
    <col min="1785" max="1785" width="66.42578125" style="9" customWidth="1"/>
    <col min="1786" max="1793" width="19.140625" style="9" customWidth="1"/>
    <col min="1794" max="1794" width="19.5703125" style="9" customWidth="1"/>
    <col min="1795" max="1795" width="17.7109375" style="9" customWidth="1"/>
    <col min="1796" max="2040" width="9.140625" style="9"/>
    <col min="2041" max="2041" width="66.42578125" style="9" customWidth="1"/>
    <col min="2042" max="2049" width="19.140625" style="9" customWidth="1"/>
    <col min="2050" max="2050" width="19.5703125" style="9" customWidth="1"/>
    <col min="2051" max="2051" width="17.7109375" style="9" customWidth="1"/>
    <col min="2052" max="2296" width="9.140625" style="9"/>
    <col min="2297" max="2297" width="66.42578125" style="9" customWidth="1"/>
    <col min="2298" max="2305" width="19.140625" style="9" customWidth="1"/>
    <col min="2306" max="2306" width="19.5703125" style="9" customWidth="1"/>
    <col min="2307" max="2307" width="17.7109375" style="9" customWidth="1"/>
    <col min="2308" max="2552" width="9.140625" style="9"/>
    <col min="2553" max="2553" width="66.42578125" style="9" customWidth="1"/>
    <col min="2554" max="2561" width="19.140625" style="9" customWidth="1"/>
    <col min="2562" max="2562" width="19.5703125" style="9" customWidth="1"/>
    <col min="2563" max="2563" width="17.7109375" style="9" customWidth="1"/>
    <col min="2564" max="2808" width="9.140625" style="9"/>
    <col min="2809" max="2809" width="66.42578125" style="9" customWidth="1"/>
    <col min="2810" max="2817" width="19.140625" style="9" customWidth="1"/>
    <col min="2818" max="2818" width="19.5703125" style="9" customWidth="1"/>
    <col min="2819" max="2819" width="17.7109375" style="9" customWidth="1"/>
    <col min="2820" max="3064" width="9.140625" style="9"/>
    <col min="3065" max="3065" width="66.42578125" style="9" customWidth="1"/>
    <col min="3066" max="3073" width="19.140625" style="9" customWidth="1"/>
    <col min="3074" max="3074" width="19.5703125" style="9" customWidth="1"/>
    <col min="3075" max="3075" width="17.7109375" style="9" customWidth="1"/>
    <col min="3076" max="3320" width="9.140625" style="9"/>
    <col min="3321" max="3321" width="66.42578125" style="9" customWidth="1"/>
    <col min="3322" max="3329" width="19.140625" style="9" customWidth="1"/>
    <col min="3330" max="3330" width="19.5703125" style="9" customWidth="1"/>
    <col min="3331" max="3331" width="17.7109375" style="9" customWidth="1"/>
    <col min="3332" max="3576" width="9.140625" style="9"/>
    <col min="3577" max="3577" width="66.42578125" style="9" customWidth="1"/>
    <col min="3578" max="3585" width="19.140625" style="9" customWidth="1"/>
    <col min="3586" max="3586" width="19.5703125" style="9" customWidth="1"/>
    <col min="3587" max="3587" width="17.7109375" style="9" customWidth="1"/>
    <col min="3588" max="3832" width="9.140625" style="9"/>
    <col min="3833" max="3833" width="66.42578125" style="9" customWidth="1"/>
    <col min="3834" max="3841" width="19.140625" style="9" customWidth="1"/>
    <col min="3842" max="3842" width="19.5703125" style="9" customWidth="1"/>
    <col min="3843" max="3843" width="17.7109375" style="9" customWidth="1"/>
    <col min="3844" max="4088" width="9.140625" style="9"/>
    <col min="4089" max="4089" width="66.42578125" style="9" customWidth="1"/>
    <col min="4090" max="4097" width="19.140625" style="9" customWidth="1"/>
    <col min="4098" max="4098" width="19.5703125" style="9" customWidth="1"/>
    <col min="4099" max="4099" width="17.7109375" style="9" customWidth="1"/>
    <col min="4100" max="4344" width="9.140625" style="9"/>
    <col min="4345" max="4345" width="66.42578125" style="9" customWidth="1"/>
    <col min="4346" max="4353" width="19.140625" style="9" customWidth="1"/>
    <col min="4354" max="4354" width="19.5703125" style="9" customWidth="1"/>
    <col min="4355" max="4355" width="17.7109375" style="9" customWidth="1"/>
    <col min="4356" max="4600" width="9.140625" style="9"/>
    <col min="4601" max="4601" width="66.42578125" style="9" customWidth="1"/>
    <col min="4602" max="4609" width="19.140625" style="9" customWidth="1"/>
    <col min="4610" max="4610" width="19.5703125" style="9" customWidth="1"/>
    <col min="4611" max="4611" width="17.7109375" style="9" customWidth="1"/>
    <col min="4612" max="4856" width="9.140625" style="9"/>
    <col min="4857" max="4857" width="66.42578125" style="9" customWidth="1"/>
    <col min="4858" max="4865" width="19.140625" style="9" customWidth="1"/>
    <col min="4866" max="4866" width="19.5703125" style="9" customWidth="1"/>
    <col min="4867" max="4867" width="17.7109375" style="9" customWidth="1"/>
    <col min="4868" max="5112" width="9.140625" style="9"/>
    <col min="5113" max="5113" width="66.42578125" style="9" customWidth="1"/>
    <col min="5114" max="5121" width="19.140625" style="9" customWidth="1"/>
    <col min="5122" max="5122" width="19.5703125" style="9" customWidth="1"/>
    <col min="5123" max="5123" width="17.7109375" style="9" customWidth="1"/>
    <col min="5124" max="5368" width="9.140625" style="9"/>
    <col min="5369" max="5369" width="66.42578125" style="9" customWidth="1"/>
    <col min="5370" max="5377" width="19.140625" style="9" customWidth="1"/>
    <col min="5378" max="5378" width="19.5703125" style="9" customWidth="1"/>
    <col min="5379" max="5379" width="17.7109375" style="9" customWidth="1"/>
    <col min="5380" max="5624" width="9.140625" style="9"/>
    <col min="5625" max="5625" width="66.42578125" style="9" customWidth="1"/>
    <col min="5626" max="5633" width="19.140625" style="9" customWidth="1"/>
    <col min="5634" max="5634" width="19.5703125" style="9" customWidth="1"/>
    <col min="5635" max="5635" width="17.7109375" style="9" customWidth="1"/>
    <col min="5636" max="5880" width="9.140625" style="9"/>
    <col min="5881" max="5881" width="66.42578125" style="9" customWidth="1"/>
    <col min="5882" max="5889" width="19.140625" style="9" customWidth="1"/>
    <col min="5890" max="5890" width="19.5703125" style="9" customWidth="1"/>
    <col min="5891" max="5891" width="17.7109375" style="9" customWidth="1"/>
    <col min="5892" max="6136" width="9.140625" style="9"/>
    <col min="6137" max="6137" width="66.42578125" style="9" customWidth="1"/>
    <col min="6138" max="6145" width="19.140625" style="9" customWidth="1"/>
    <col min="6146" max="6146" width="19.5703125" style="9" customWidth="1"/>
    <col min="6147" max="6147" width="17.7109375" style="9" customWidth="1"/>
    <col min="6148" max="6392" width="9.140625" style="9"/>
    <col min="6393" max="6393" width="66.42578125" style="9" customWidth="1"/>
    <col min="6394" max="6401" width="19.140625" style="9" customWidth="1"/>
    <col min="6402" max="6402" width="19.5703125" style="9" customWidth="1"/>
    <col min="6403" max="6403" width="17.7109375" style="9" customWidth="1"/>
    <col min="6404" max="6648" width="9.140625" style="9"/>
    <col min="6649" max="6649" width="66.42578125" style="9" customWidth="1"/>
    <col min="6650" max="6657" width="19.140625" style="9" customWidth="1"/>
    <col min="6658" max="6658" width="19.5703125" style="9" customWidth="1"/>
    <col min="6659" max="6659" width="17.7109375" style="9" customWidth="1"/>
    <col min="6660" max="6904" width="9.140625" style="9"/>
    <col min="6905" max="6905" width="66.42578125" style="9" customWidth="1"/>
    <col min="6906" max="6913" width="19.140625" style="9" customWidth="1"/>
    <col min="6914" max="6914" width="19.5703125" style="9" customWidth="1"/>
    <col min="6915" max="6915" width="17.7109375" style="9" customWidth="1"/>
    <col min="6916" max="7160" width="9.140625" style="9"/>
    <col min="7161" max="7161" width="66.42578125" style="9" customWidth="1"/>
    <col min="7162" max="7169" width="19.140625" style="9" customWidth="1"/>
    <col min="7170" max="7170" width="19.5703125" style="9" customWidth="1"/>
    <col min="7171" max="7171" width="17.7109375" style="9" customWidth="1"/>
    <col min="7172" max="7416" width="9.140625" style="9"/>
    <col min="7417" max="7417" width="66.42578125" style="9" customWidth="1"/>
    <col min="7418" max="7425" width="19.140625" style="9" customWidth="1"/>
    <col min="7426" max="7426" width="19.5703125" style="9" customWidth="1"/>
    <col min="7427" max="7427" width="17.7109375" style="9" customWidth="1"/>
    <col min="7428" max="7672" width="9.140625" style="9"/>
    <col min="7673" max="7673" width="66.42578125" style="9" customWidth="1"/>
    <col min="7674" max="7681" width="19.140625" style="9" customWidth="1"/>
    <col min="7682" max="7682" width="19.5703125" style="9" customWidth="1"/>
    <col min="7683" max="7683" width="17.7109375" style="9" customWidth="1"/>
    <col min="7684" max="7928" width="9.140625" style="9"/>
    <col min="7929" max="7929" width="66.42578125" style="9" customWidth="1"/>
    <col min="7930" max="7937" width="19.140625" style="9" customWidth="1"/>
    <col min="7938" max="7938" width="19.5703125" style="9" customWidth="1"/>
    <col min="7939" max="7939" width="17.7109375" style="9" customWidth="1"/>
    <col min="7940" max="8184" width="9.140625" style="9"/>
    <col min="8185" max="8185" width="66.42578125" style="9" customWidth="1"/>
    <col min="8186" max="8193" width="19.140625" style="9" customWidth="1"/>
    <col min="8194" max="8194" width="19.5703125" style="9" customWidth="1"/>
    <col min="8195" max="8195" width="17.7109375" style="9" customWidth="1"/>
    <col min="8196" max="8440" width="9.140625" style="9"/>
    <col min="8441" max="8441" width="66.42578125" style="9" customWidth="1"/>
    <col min="8442" max="8449" width="19.140625" style="9" customWidth="1"/>
    <col min="8450" max="8450" width="19.5703125" style="9" customWidth="1"/>
    <col min="8451" max="8451" width="17.7109375" style="9" customWidth="1"/>
    <col min="8452" max="8696" width="9.140625" style="9"/>
    <col min="8697" max="8697" width="66.42578125" style="9" customWidth="1"/>
    <col min="8698" max="8705" width="19.140625" style="9" customWidth="1"/>
    <col min="8706" max="8706" width="19.5703125" style="9" customWidth="1"/>
    <col min="8707" max="8707" width="17.7109375" style="9" customWidth="1"/>
    <col min="8708" max="8952" width="9.140625" style="9"/>
    <col min="8953" max="8953" width="66.42578125" style="9" customWidth="1"/>
    <col min="8954" max="8961" width="19.140625" style="9" customWidth="1"/>
    <col min="8962" max="8962" width="19.5703125" style="9" customWidth="1"/>
    <col min="8963" max="8963" width="17.7109375" style="9" customWidth="1"/>
    <col min="8964" max="9208" width="9.140625" style="9"/>
    <col min="9209" max="9209" width="66.42578125" style="9" customWidth="1"/>
    <col min="9210" max="9217" width="19.140625" style="9" customWidth="1"/>
    <col min="9218" max="9218" width="19.5703125" style="9" customWidth="1"/>
    <col min="9219" max="9219" width="17.7109375" style="9" customWidth="1"/>
    <col min="9220" max="9464" width="9.140625" style="9"/>
    <col min="9465" max="9465" width="66.42578125" style="9" customWidth="1"/>
    <col min="9466" max="9473" width="19.140625" style="9" customWidth="1"/>
    <col min="9474" max="9474" width="19.5703125" style="9" customWidth="1"/>
    <col min="9475" max="9475" width="17.7109375" style="9" customWidth="1"/>
    <col min="9476" max="9720" width="9.140625" style="9"/>
    <col min="9721" max="9721" width="66.42578125" style="9" customWidth="1"/>
    <col min="9722" max="9729" width="19.140625" style="9" customWidth="1"/>
    <col min="9730" max="9730" width="19.5703125" style="9" customWidth="1"/>
    <col min="9731" max="9731" width="17.7109375" style="9" customWidth="1"/>
    <col min="9732" max="9976" width="9.140625" style="9"/>
    <col min="9977" max="9977" width="66.42578125" style="9" customWidth="1"/>
    <col min="9978" max="9985" width="19.140625" style="9" customWidth="1"/>
    <col min="9986" max="9986" width="19.5703125" style="9" customWidth="1"/>
    <col min="9987" max="9987" width="17.7109375" style="9" customWidth="1"/>
    <col min="9988" max="10232" width="9.140625" style="9"/>
    <col min="10233" max="10233" width="66.42578125" style="9" customWidth="1"/>
    <col min="10234" max="10241" width="19.140625" style="9" customWidth="1"/>
    <col min="10242" max="10242" width="19.5703125" style="9" customWidth="1"/>
    <col min="10243" max="10243" width="17.7109375" style="9" customWidth="1"/>
    <col min="10244" max="10488" width="9.140625" style="9"/>
    <col min="10489" max="10489" width="66.42578125" style="9" customWidth="1"/>
    <col min="10490" max="10497" width="19.140625" style="9" customWidth="1"/>
    <col min="10498" max="10498" width="19.5703125" style="9" customWidth="1"/>
    <col min="10499" max="10499" width="17.7109375" style="9" customWidth="1"/>
    <col min="10500" max="10744" width="9.140625" style="9"/>
    <col min="10745" max="10745" width="66.42578125" style="9" customWidth="1"/>
    <col min="10746" max="10753" width="19.140625" style="9" customWidth="1"/>
    <col min="10754" max="10754" width="19.5703125" style="9" customWidth="1"/>
    <col min="10755" max="10755" width="17.7109375" style="9" customWidth="1"/>
    <col min="10756" max="11000" width="9.140625" style="9"/>
    <col min="11001" max="11001" width="66.42578125" style="9" customWidth="1"/>
    <col min="11002" max="11009" width="19.140625" style="9" customWidth="1"/>
    <col min="11010" max="11010" width="19.5703125" style="9" customWidth="1"/>
    <col min="11011" max="11011" width="17.7109375" style="9" customWidth="1"/>
    <col min="11012" max="11256" width="9.140625" style="9"/>
    <col min="11257" max="11257" width="66.42578125" style="9" customWidth="1"/>
    <col min="11258" max="11265" width="19.140625" style="9" customWidth="1"/>
    <col min="11266" max="11266" width="19.5703125" style="9" customWidth="1"/>
    <col min="11267" max="11267" width="17.7109375" style="9" customWidth="1"/>
    <col min="11268" max="11512" width="9.140625" style="9"/>
    <col min="11513" max="11513" width="66.42578125" style="9" customWidth="1"/>
    <col min="11514" max="11521" width="19.140625" style="9" customWidth="1"/>
    <col min="11522" max="11522" width="19.5703125" style="9" customWidth="1"/>
    <col min="11523" max="11523" width="17.7109375" style="9" customWidth="1"/>
    <col min="11524" max="11768" width="9.140625" style="9"/>
    <col min="11769" max="11769" width="66.42578125" style="9" customWidth="1"/>
    <col min="11770" max="11777" width="19.140625" style="9" customWidth="1"/>
    <col min="11778" max="11778" width="19.5703125" style="9" customWidth="1"/>
    <col min="11779" max="11779" width="17.7109375" style="9" customWidth="1"/>
    <col min="11780" max="12024" width="9.140625" style="9"/>
    <col min="12025" max="12025" width="66.42578125" style="9" customWidth="1"/>
    <col min="12026" max="12033" width="19.140625" style="9" customWidth="1"/>
    <col min="12034" max="12034" width="19.5703125" style="9" customWidth="1"/>
    <col min="12035" max="12035" width="17.7109375" style="9" customWidth="1"/>
    <col min="12036" max="12280" width="9.140625" style="9"/>
    <col min="12281" max="12281" width="66.42578125" style="9" customWidth="1"/>
    <col min="12282" max="12289" width="19.140625" style="9" customWidth="1"/>
    <col min="12290" max="12290" width="19.5703125" style="9" customWidth="1"/>
    <col min="12291" max="12291" width="17.7109375" style="9" customWidth="1"/>
    <col min="12292" max="12536" width="9.140625" style="9"/>
    <col min="12537" max="12537" width="66.42578125" style="9" customWidth="1"/>
    <col min="12538" max="12545" width="19.140625" style="9" customWidth="1"/>
    <col min="12546" max="12546" width="19.5703125" style="9" customWidth="1"/>
    <col min="12547" max="12547" width="17.7109375" style="9" customWidth="1"/>
    <col min="12548" max="12792" width="9.140625" style="9"/>
    <col min="12793" max="12793" width="66.42578125" style="9" customWidth="1"/>
    <col min="12794" max="12801" width="19.140625" style="9" customWidth="1"/>
    <col min="12802" max="12802" width="19.5703125" style="9" customWidth="1"/>
    <col min="12803" max="12803" width="17.7109375" style="9" customWidth="1"/>
    <col min="12804" max="13048" width="9.140625" style="9"/>
    <col min="13049" max="13049" width="66.42578125" style="9" customWidth="1"/>
    <col min="13050" max="13057" width="19.140625" style="9" customWidth="1"/>
    <col min="13058" max="13058" width="19.5703125" style="9" customWidth="1"/>
    <col min="13059" max="13059" width="17.7109375" style="9" customWidth="1"/>
    <col min="13060" max="13304" width="9.140625" style="9"/>
    <col min="13305" max="13305" width="66.42578125" style="9" customWidth="1"/>
    <col min="13306" max="13313" width="19.140625" style="9" customWidth="1"/>
    <col min="13314" max="13314" width="19.5703125" style="9" customWidth="1"/>
    <col min="13315" max="13315" width="17.7109375" style="9" customWidth="1"/>
    <col min="13316" max="13560" width="9.140625" style="9"/>
    <col min="13561" max="13561" width="66.42578125" style="9" customWidth="1"/>
    <col min="13562" max="13569" width="19.140625" style="9" customWidth="1"/>
    <col min="13570" max="13570" width="19.5703125" style="9" customWidth="1"/>
    <col min="13571" max="13571" width="17.7109375" style="9" customWidth="1"/>
    <col min="13572" max="13816" width="9.140625" style="9"/>
    <col min="13817" max="13817" width="66.42578125" style="9" customWidth="1"/>
    <col min="13818" max="13825" width="19.140625" style="9" customWidth="1"/>
    <col min="13826" max="13826" width="19.5703125" style="9" customWidth="1"/>
    <col min="13827" max="13827" width="17.7109375" style="9" customWidth="1"/>
    <col min="13828" max="14072" width="9.140625" style="9"/>
    <col min="14073" max="14073" width="66.42578125" style="9" customWidth="1"/>
    <col min="14074" max="14081" width="19.140625" style="9" customWidth="1"/>
    <col min="14082" max="14082" width="19.5703125" style="9" customWidth="1"/>
    <col min="14083" max="14083" width="17.7109375" style="9" customWidth="1"/>
    <col min="14084" max="14328" width="9.140625" style="9"/>
    <col min="14329" max="14329" width="66.42578125" style="9" customWidth="1"/>
    <col min="14330" max="14337" width="19.140625" style="9" customWidth="1"/>
    <col min="14338" max="14338" width="19.5703125" style="9" customWidth="1"/>
    <col min="14339" max="14339" width="17.7109375" style="9" customWidth="1"/>
    <col min="14340" max="14584" width="9.140625" style="9"/>
    <col min="14585" max="14585" width="66.42578125" style="9" customWidth="1"/>
    <col min="14586" max="14593" width="19.140625" style="9" customWidth="1"/>
    <col min="14594" max="14594" width="19.5703125" style="9" customWidth="1"/>
    <col min="14595" max="14595" width="17.7109375" style="9" customWidth="1"/>
    <col min="14596" max="14840" width="9.140625" style="9"/>
    <col min="14841" max="14841" width="66.42578125" style="9" customWidth="1"/>
    <col min="14842" max="14849" width="19.140625" style="9" customWidth="1"/>
    <col min="14850" max="14850" width="19.5703125" style="9" customWidth="1"/>
    <col min="14851" max="14851" width="17.7109375" style="9" customWidth="1"/>
    <col min="14852" max="15096" width="9.140625" style="9"/>
    <col min="15097" max="15097" width="66.42578125" style="9" customWidth="1"/>
    <col min="15098" max="15105" width="19.140625" style="9" customWidth="1"/>
    <col min="15106" max="15106" width="19.5703125" style="9" customWidth="1"/>
    <col min="15107" max="15107" width="17.7109375" style="9" customWidth="1"/>
    <col min="15108" max="15352" width="9.140625" style="9"/>
    <col min="15353" max="15353" width="66.42578125" style="9" customWidth="1"/>
    <col min="15354" max="15361" width="19.140625" style="9" customWidth="1"/>
    <col min="15362" max="15362" width="19.5703125" style="9" customWidth="1"/>
    <col min="15363" max="15363" width="17.7109375" style="9" customWidth="1"/>
    <col min="15364" max="15608" width="9.140625" style="9"/>
    <col min="15609" max="15609" width="66.42578125" style="9" customWidth="1"/>
    <col min="15610" max="15617" width="19.140625" style="9" customWidth="1"/>
    <col min="15618" max="15618" width="19.5703125" style="9" customWidth="1"/>
    <col min="15619" max="15619" width="17.7109375" style="9" customWidth="1"/>
    <col min="15620" max="15864" width="9.140625" style="9"/>
    <col min="15865" max="15865" width="66.42578125" style="9" customWidth="1"/>
    <col min="15866" max="15873" width="19.140625" style="9" customWidth="1"/>
    <col min="15874" max="15874" width="19.5703125" style="9" customWidth="1"/>
    <col min="15875" max="15875" width="17.7109375" style="9" customWidth="1"/>
    <col min="15876" max="16120" width="9.140625" style="9"/>
    <col min="16121" max="16121" width="66.42578125" style="9" customWidth="1"/>
    <col min="16122" max="16129" width="19.140625" style="9" customWidth="1"/>
    <col min="16130" max="16130" width="19.5703125" style="9" customWidth="1"/>
    <col min="16131" max="16131" width="17.7109375" style="9" customWidth="1"/>
    <col min="16132" max="16384" width="9.140625" style="9"/>
  </cols>
  <sheetData>
    <row r="1" spans="1:3" ht="12.75">
      <c r="A1" s="37" t="s">
        <v>51</v>
      </c>
      <c r="B1" s="38"/>
      <c r="C1" s="38"/>
    </row>
    <row r="2" spans="1:3" ht="12.75">
      <c r="A2" s="43"/>
      <c r="B2" s="10"/>
      <c r="C2" s="10"/>
    </row>
    <row r="3" spans="1:3" ht="12.75">
      <c r="A3" s="43" t="s">
        <v>52</v>
      </c>
      <c r="B3" s="10"/>
      <c r="C3" s="10"/>
    </row>
    <row r="4" spans="1:3" ht="0.75" customHeight="1">
      <c r="A4" s="44"/>
      <c r="B4" s="10"/>
      <c r="C4" s="10"/>
    </row>
    <row r="5" spans="1:3" ht="12.75">
      <c r="A5" s="45"/>
      <c r="B5" s="77" t="s">
        <v>219</v>
      </c>
      <c r="C5" s="77"/>
    </row>
    <row r="6" spans="1:3" ht="12.75">
      <c r="A6" s="46"/>
      <c r="B6" s="78" t="s">
        <v>17</v>
      </c>
      <c r="C6" s="78"/>
    </row>
    <row r="7" spans="1:3" ht="12.75">
      <c r="A7" s="44" t="s">
        <v>18</v>
      </c>
      <c r="B7" s="79">
        <v>102046</v>
      </c>
      <c r="C7" s="79"/>
    </row>
    <row r="8" spans="1:3" ht="12.75">
      <c r="A8" s="47" t="s">
        <v>19</v>
      </c>
      <c r="B8" s="80">
        <v>297131</v>
      </c>
      <c r="C8" s="80"/>
    </row>
    <row r="9" spans="1:3" ht="15" customHeight="1">
      <c r="A9" s="44"/>
      <c r="B9" s="10"/>
      <c r="C9" s="10"/>
    </row>
    <row r="10" spans="1:3" ht="15" customHeight="1">
      <c r="A10" s="48" t="s">
        <v>53</v>
      </c>
      <c r="B10" s="10"/>
      <c r="C10" s="10"/>
    </row>
    <row r="11" spans="1:3" ht="3.75" customHeight="1">
      <c r="A11" s="48"/>
      <c r="B11" s="10"/>
      <c r="C11" s="10"/>
    </row>
    <row r="12" spans="1:3" ht="15" customHeight="1">
      <c r="A12" s="49"/>
      <c r="B12" s="77" t="s">
        <v>219</v>
      </c>
      <c r="C12" s="77"/>
    </row>
    <row r="13" spans="1:3" ht="15" customHeight="1">
      <c r="A13" s="50" t="s">
        <v>54</v>
      </c>
      <c r="B13" s="11" t="s">
        <v>17</v>
      </c>
      <c r="C13" s="12" t="s">
        <v>55</v>
      </c>
    </row>
    <row r="14" spans="1:3" ht="15" customHeight="1">
      <c r="A14" s="51" t="s">
        <v>56</v>
      </c>
      <c r="B14" s="13">
        <v>50108</v>
      </c>
      <c r="C14" s="14">
        <f>B14/102046*100</f>
        <v>49.103345550046058</v>
      </c>
    </row>
    <row r="15" spans="1:3" ht="15" customHeight="1">
      <c r="A15" s="51" t="s">
        <v>57</v>
      </c>
      <c r="B15" s="13">
        <v>40333</v>
      </c>
      <c r="C15" s="14">
        <f t="shared" ref="C15:C20" si="0">B15/102046*100</f>
        <v>39.524332163926076</v>
      </c>
    </row>
    <row r="16" spans="1:3" ht="15" customHeight="1">
      <c r="A16" s="51" t="s">
        <v>58</v>
      </c>
      <c r="B16" s="13">
        <v>985</v>
      </c>
      <c r="C16" s="14">
        <f t="shared" si="0"/>
        <v>0.96525096525096521</v>
      </c>
    </row>
    <row r="17" spans="1:3" ht="15" customHeight="1">
      <c r="A17" s="51" t="s">
        <v>59</v>
      </c>
      <c r="B17" s="13">
        <v>690</v>
      </c>
      <c r="C17" s="14">
        <f t="shared" si="0"/>
        <v>0.67616565078494006</v>
      </c>
    </row>
    <row r="18" spans="1:3" ht="15" customHeight="1">
      <c r="A18" s="51" t="s">
        <v>60</v>
      </c>
      <c r="B18" s="13">
        <v>2520</v>
      </c>
      <c r="C18" s="14">
        <f t="shared" si="0"/>
        <v>2.4694745506928246</v>
      </c>
    </row>
    <row r="19" spans="1:3" ht="15" customHeight="1">
      <c r="A19" s="51" t="s">
        <v>61</v>
      </c>
      <c r="B19" s="13">
        <v>0</v>
      </c>
      <c r="C19" s="14">
        <f t="shared" si="0"/>
        <v>0</v>
      </c>
    </row>
    <row r="20" spans="1:3" ht="15" customHeight="1">
      <c r="A20" s="51" t="s">
        <v>62</v>
      </c>
      <c r="B20" s="13">
        <v>7410</v>
      </c>
      <c r="C20" s="14">
        <f t="shared" si="0"/>
        <v>7.2614311192991403</v>
      </c>
    </row>
    <row r="21" spans="1:3" ht="15" customHeight="1">
      <c r="A21" s="52" t="s">
        <v>15</v>
      </c>
      <c r="B21" s="15">
        <f t="shared" ref="B21:C21" si="1">SUM(B14:B20)</f>
        <v>102046</v>
      </c>
      <c r="C21" s="16">
        <f t="shared" si="1"/>
        <v>100</v>
      </c>
    </row>
    <row r="22" spans="1:3" ht="15" customHeight="1">
      <c r="A22" s="48"/>
      <c r="B22" s="10"/>
      <c r="C22" s="10"/>
    </row>
    <row r="23" spans="1:3" ht="15" customHeight="1">
      <c r="A23" s="48"/>
      <c r="B23" s="10"/>
      <c r="C23" s="10"/>
    </row>
    <row r="24" spans="1:3" ht="15" customHeight="1">
      <c r="A24" s="49"/>
      <c r="B24" s="77" t="s">
        <v>219</v>
      </c>
      <c r="C24" s="77"/>
    </row>
    <row r="25" spans="1:3" ht="15" customHeight="1">
      <c r="A25" s="50" t="s">
        <v>63</v>
      </c>
      <c r="B25" s="11" t="s">
        <v>17</v>
      </c>
      <c r="C25" s="12" t="s">
        <v>55</v>
      </c>
    </row>
    <row r="26" spans="1:3" ht="15" customHeight="1">
      <c r="A26" s="51" t="s">
        <v>64</v>
      </c>
      <c r="B26" s="17">
        <v>50886</v>
      </c>
      <c r="C26" s="14">
        <v>49.87</v>
      </c>
    </row>
    <row r="27" spans="1:3" ht="15" customHeight="1">
      <c r="A27" s="51" t="s">
        <v>65</v>
      </c>
      <c r="B27" s="17">
        <v>48136</v>
      </c>
      <c r="C27" s="14">
        <v>47.17</v>
      </c>
    </row>
    <row r="28" spans="1:3" ht="15" customHeight="1">
      <c r="A28" s="51" t="s">
        <v>62</v>
      </c>
      <c r="B28" s="17">
        <v>3024</v>
      </c>
      <c r="C28" s="14">
        <v>2.96</v>
      </c>
    </row>
    <row r="29" spans="1:3" ht="15" customHeight="1">
      <c r="A29" s="53" t="s">
        <v>15</v>
      </c>
      <c r="B29" s="18">
        <f t="shared" ref="B29" si="2">SUM(B26:B28)</f>
        <v>102046</v>
      </c>
      <c r="C29" s="16">
        <f>ROUND(SUM(C26:C28),1)</f>
        <v>100</v>
      </c>
    </row>
    <row r="30" spans="1:3" ht="15" customHeight="1">
      <c r="A30" s="54"/>
      <c r="B30" s="10"/>
      <c r="C30" s="10"/>
    </row>
    <row r="31" spans="1:3" ht="15" customHeight="1">
      <c r="A31" s="55"/>
      <c r="B31" s="10"/>
      <c r="C31" s="10"/>
    </row>
    <row r="32" spans="1:3" ht="15" customHeight="1">
      <c r="A32" s="49"/>
      <c r="B32" s="77" t="s">
        <v>219</v>
      </c>
      <c r="C32" s="77"/>
    </row>
    <row r="33" spans="1:3" ht="15" customHeight="1">
      <c r="A33" s="50" t="s">
        <v>66</v>
      </c>
      <c r="B33" s="11" t="s">
        <v>17</v>
      </c>
      <c r="C33" s="12" t="s">
        <v>55</v>
      </c>
    </row>
    <row r="34" spans="1:3" ht="15" customHeight="1">
      <c r="A34" s="51" t="s">
        <v>67</v>
      </c>
      <c r="B34" s="36">
        <v>10943</v>
      </c>
      <c r="C34" s="19">
        <f>B34/102046*100</f>
        <v>10.723595241361739</v>
      </c>
    </row>
    <row r="35" spans="1:3" ht="15" customHeight="1">
      <c r="A35" s="51" t="s">
        <v>68</v>
      </c>
      <c r="B35" s="36">
        <v>35627</v>
      </c>
      <c r="C35" s="19">
        <f t="shared" ref="C35:C40" si="3">B35/102046*100</f>
        <v>34.912686435529075</v>
      </c>
    </row>
    <row r="36" spans="1:3" ht="15" customHeight="1">
      <c r="A36" s="51" t="s">
        <v>69</v>
      </c>
      <c r="B36" s="36">
        <v>22449</v>
      </c>
      <c r="C36" s="19">
        <f t="shared" si="3"/>
        <v>21.99890245575525</v>
      </c>
    </row>
    <row r="37" spans="1:3" ht="15" customHeight="1">
      <c r="A37" s="51" t="s">
        <v>70</v>
      </c>
      <c r="B37" s="36">
        <v>9352</v>
      </c>
      <c r="C37" s="19">
        <f t="shared" si="3"/>
        <v>9.164494443682262</v>
      </c>
    </row>
    <row r="38" spans="1:3" ht="15" customHeight="1">
      <c r="A38" s="51" t="s">
        <v>71</v>
      </c>
      <c r="B38" s="36">
        <v>8691</v>
      </c>
      <c r="C38" s="19">
        <f t="shared" si="3"/>
        <v>8.5167473492346595</v>
      </c>
    </row>
    <row r="39" spans="1:3" ht="15" customHeight="1">
      <c r="A39" s="51" t="s">
        <v>72</v>
      </c>
      <c r="B39" s="36">
        <v>4228</v>
      </c>
      <c r="C39" s="19">
        <f t="shared" si="3"/>
        <v>4.1432295239401835</v>
      </c>
    </row>
    <row r="40" spans="1:3" ht="15" customHeight="1">
      <c r="A40" s="51" t="s">
        <v>62</v>
      </c>
      <c r="B40" s="36">
        <v>10756</v>
      </c>
      <c r="C40" s="19">
        <f t="shared" si="3"/>
        <v>10.540344550496835</v>
      </c>
    </row>
    <row r="41" spans="1:3" ht="15" customHeight="1">
      <c r="A41" s="52" t="s">
        <v>15</v>
      </c>
      <c r="B41" s="20">
        <f>SUM(B34:B40)</f>
        <v>102046</v>
      </c>
      <c r="C41" s="21">
        <f>ROUND(SUM(C34:C40),1)</f>
        <v>100</v>
      </c>
    </row>
    <row r="42" spans="1:3" ht="15" customHeight="1">
      <c r="A42" s="48"/>
      <c r="B42" s="10"/>
      <c r="C42" s="10"/>
    </row>
    <row r="43" spans="1:3" ht="15" customHeight="1">
      <c r="A43" s="48"/>
      <c r="B43" s="10"/>
      <c r="C43" s="10"/>
    </row>
    <row r="44" spans="1:3" ht="15" customHeight="1">
      <c r="A44" s="56"/>
      <c r="B44" s="77" t="s">
        <v>219</v>
      </c>
      <c r="C44" s="77"/>
    </row>
    <row r="45" spans="1:3" ht="15" customHeight="1">
      <c r="A45" s="50" t="s">
        <v>73</v>
      </c>
      <c r="B45" s="11" t="s">
        <v>17</v>
      </c>
      <c r="C45" s="12" t="s">
        <v>55</v>
      </c>
    </row>
    <row r="46" spans="1:3" ht="15" customHeight="1">
      <c r="A46" s="51" t="s">
        <v>74</v>
      </c>
      <c r="B46" s="13">
        <v>18125</v>
      </c>
      <c r="C46" s="14">
        <f>B46/102046*100</f>
        <v>17.761597710836288</v>
      </c>
    </row>
    <row r="47" spans="1:3" ht="15" customHeight="1">
      <c r="A47" s="51" t="s">
        <v>75</v>
      </c>
      <c r="B47" s="13">
        <v>22971</v>
      </c>
      <c r="C47" s="14">
        <f t="shared" ref="C47:C52" si="4">B47/102046*100</f>
        <v>22.510436469827333</v>
      </c>
    </row>
    <row r="48" spans="1:3" ht="15" customHeight="1">
      <c r="A48" s="51" t="s">
        <v>76</v>
      </c>
      <c r="B48" s="13">
        <v>21334</v>
      </c>
      <c r="C48" s="14">
        <f t="shared" si="4"/>
        <v>20.906257962095527</v>
      </c>
    </row>
    <row r="49" spans="1:3" ht="15" customHeight="1">
      <c r="A49" s="51" t="s">
        <v>77</v>
      </c>
      <c r="B49" s="13">
        <v>19139</v>
      </c>
      <c r="C49" s="14">
        <f t="shared" si="4"/>
        <v>18.755267232424593</v>
      </c>
    </row>
    <row r="50" spans="1:3" ht="15" customHeight="1">
      <c r="A50" s="51" t="s">
        <v>78</v>
      </c>
      <c r="B50" s="13">
        <v>8576</v>
      </c>
      <c r="C50" s="14">
        <f t="shared" si="4"/>
        <v>8.4040530741038353</v>
      </c>
    </row>
    <row r="51" spans="1:3" ht="15" customHeight="1">
      <c r="A51" s="51" t="s">
        <v>79</v>
      </c>
      <c r="B51" s="13">
        <v>1244</v>
      </c>
      <c r="C51" s="14">
        <f t="shared" si="4"/>
        <v>1.21905807184995</v>
      </c>
    </row>
    <row r="52" spans="1:3" ht="15" customHeight="1">
      <c r="A52" s="51" t="s">
        <v>62</v>
      </c>
      <c r="B52" s="13">
        <v>10657</v>
      </c>
      <c r="C52" s="14">
        <f t="shared" si="4"/>
        <v>10.443329478862475</v>
      </c>
    </row>
    <row r="53" spans="1:3" ht="15" customHeight="1">
      <c r="A53" s="52" t="s">
        <v>15</v>
      </c>
      <c r="B53" s="15">
        <f>SUM(B46:B52)</f>
        <v>102046</v>
      </c>
      <c r="C53" s="16">
        <f>ROUND(SUM(C46:C52),1)</f>
        <v>100</v>
      </c>
    </row>
    <row r="54" spans="1:3" ht="15" customHeight="1"/>
    <row r="55" spans="1:3" ht="15" customHeight="1"/>
    <row r="56" spans="1:3" ht="15" customHeight="1"/>
  </sheetData>
  <mergeCells count="8">
    <mergeCell ref="B32:C32"/>
    <mergeCell ref="B44:C44"/>
    <mergeCell ref="B5:C5"/>
    <mergeCell ref="B6:C6"/>
    <mergeCell ref="B7:C7"/>
    <mergeCell ref="B8:C8"/>
    <mergeCell ref="B12:C12"/>
    <mergeCell ref="B24:C24"/>
  </mergeCells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8"/>
  <sheetViews>
    <sheetView workbookViewId="0">
      <selection activeCell="G82" sqref="G82"/>
    </sheetView>
  </sheetViews>
  <sheetFormatPr defaultRowHeight="15"/>
  <cols>
    <col min="1" max="1" width="28" style="73" customWidth="1"/>
    <col min="2" max="2" width="20" style="73" bestFit="1" customWidth="1"/>
    <col min="3" max="3" width="16" style="73" bestFit="1" customWidth="1"/>
    <col min="4" max="16384" width="9.140625" style="22"/>
  </cols>
  <sheetData>
    <row r="1" spans="1:3">
      <c r="A1" s="81" t="s">
        <v>216</v>
      </c>
      <c r="B1" s="81"/>
      <c r="C1" s="81"/>
    </row>
    <row r="2" spans="1:3">
      <c r="A2" s="39"/>
      <c r="B2" s="77" t="s">
        <v>219</v>
      </c>
      <c r="C2" s="77"/>
    </row>
    <row r="3" spans="1:3" ht="18" customHeight="1">
      <c r="A3" s="40" t="s">
        <v>217</v>
      </c>
      <c r="B3" s="11" t="s">
        <v>17</v>
      </c>
      <c r="C3" s="12" t="s">
        <v>55</v>
      </c>
    </row>
    <row r="4" spans="1:3" ht="15" customHeight="1">
      <c r="A4" s="41" t="s">
        <v>80</v>
      </c>
      <c r="B4" s="23">
        <f>172+434</f>
        <v>606</v>
      </c>
      <c r="C4" s="24">
        <f t="shared" ref="C4:C35" si="0">B4/$B$88*100</f>
        <v>0.59384983242851264</v>
      </c>
    </row>
    <row r="5" spans="1:3">
      <c r="A5" s="41" t="s">
        <v>81</v>
      </c>
      <c r="B5" s="23">
        <f>109+1467+3</f>
        <v>1579</v>
      </c>
      <c r="C5" s="24">
        <f t="shared" si="0"/>
        <v>1.5473413950571311</v>
      </c>
    </row>
    <row r="6" spans="1:3" ht="15" customHeight="1">
      <c r="A6" s="41" t="s">
        <v>82</v>
      </c>
      <c r="B6" s="23">
        <f>176+485</f>
        <v>661</v>
      </c>
      <c r="C6" s="24">
        <f t="shared" si="0"/>
        <v>0.64774709444760203</v>
      </c>
    </row>
    <row r="7" spans="1:3" ht="15" customHeight="1">
      <c r="A7" s="41" t="s">
        <v>83</v>
      </c>
      <c r="B7" s="23">
        <f>446+244+54+1</f>
        <v>745</v>
      </c>
      <c r="C7" s="24">
        <f t="shared" si="0"/>
        <v>0.73006291280402957</v>
      </c>
    </row>
    <row r="8" spans="1:3" ht="15" customHeight="1">
      <c r="A8" s="41" t="s">
        <v>84</v>
      </c>
      <c r="B8" s="23">
        <f>19+169</f>
        <v>188</v>
      </c>
      <c r="C8" s="24">
        <f t="shared" si="0"/>
        <v>0.18423064108343296</v>
      </c>
    </row>
    <row r="9" spans="1:3">
      <c r="A9" s="41" t="s">
        <v>85</v>
      </c>
      <c r="B9" s="23">
        <f>706+1+1+247+22+1+3</f>
        <v>981</v>
      </c>
      <c r="C9" s="24">
        <f t="shared" si="0"/>
        <v>0.96133116437684962</v>
      </c>
    </row>
    <row r="10" spans="1:3" ht="15" customHeight="1">
      <c r="A10" s="41" t="s">
        <v>86</v>
      </c>
      <c r="B10" s="23">
        <f>177+389+1</f>
        <v>567</v>
      </c>
      <c r="C10" s="24">
        <f t="shared" si="0"/>
        <v>0.55563177390588558</v>
      </c>
    </row>
    <row r="11" spans="1:3" ht="15" customHeight="1">
      <c r="A11" s="41" t="s">
        <v>87</v>
      </c>
      <c r="B11" s="23">
        <f>277+2</f>
        <v>279</v>
      </c>
      <c r="C11" s="24">
        <f t="shared" si="0"/>
        <v>0.27340611096956274</v>
      </c>
    </row>
    <row r="12" spans="1:3" ht="15" customHeight="1">
      <c r="A12" s="41" t="s">
        <v>88</v>
      </c>
      <c r="B12" s="23">
        <f>547+91+308+15</f>
        <v>961</v>
      </c>
      <c r="C12" s="24">
        <f t="shared" si="0"/>
        <v>0.9417321600062718</v>
      </c>
    </row>
    <row r="13" spans="1:3" ht="15" customHeight="1">
      <c r="A13" s="41" t="s">
        <v>89</v>
      </c>
      <c r="B13" s="23">
        <f>162+71</f>
        <v>233</v>
      </c>
      <c r="C13" s="24">
        <f t="shared" si="0"/>
        <v>0.22832840091723339</v>
      </c>
    </row>
    <row r="14" spans="1:3" ht="15" customHeight="1">
      <c r="A14" s="41" t="s">
        <v>90</v>
      </c>
      <c r="B14" s="23">
        <v>77</v>
      </c>
      <c r="C14" s="24">
        <f t="shared" si="0"/>
        <v>7.5456166826725207E-2</v>
      </c>
    </row>
    <row r="15" spans="1:3" ht="15" customHeight="1">
      <c r="A15" s="41" t="s">
        <v>91</v>
      </c>
      <c r="B15" s="23">
        <f>39+540</f>
        <v>579</v>
      </c>
      <c r="C15" s="24">
        <f t="shared" si="0"/>
        <v>0.56739117652823234</v>
      </c>
    </row>
    <row r="16" spans="1:3" ht="15" customHeight="1">
      <c r="A16" s="41" t="s">
        <v>92</v>
      </c>
      <c r="B16" s="23">
        <f>920+71+2</f>
        <v>993</v>
      </c>
      <c r="C16" s="24">
        <f t="shared" si="0"/>
        <v>0.97309056699919649</v>
      </c>
    </row>
    <row r="17" spans="1:3" ht="15" customHeight="1">
      <c r="A17" s="41" t="s">
        <v>93</v>
      </c>
      <c r="B17" s="23">
        <f>102+118+1250+1</f>
        <v>1471</v>
      </c>
      <c r="C17" s="24">
        <f t="shared" si="0"/>
        <v>1.4415067714560101</v>
      </c>
    </row>
    <row r="18" spans="1:3" ht="15" customHeight="1">
      <c r="A18" s="41" t="s">
        <v>94</v>
      </c>
      <c r="B18" s="23">
        <f>686+146</f>
        <v>832</v>
      </c>
      <c r="C18" s="24">
        <f t="shared" si="0"/>
        <v>0.81531858181604377</v>
      </c>
    </row>
    <row r="19" spans="1:3" ht="15" customHeight="1">
      <c r="A19" s="41" t="s">
        <v>95</v>
      </c>
      <c r="B19" s="23">
        <f>95+387</f>
        <v>482</v>
      </c>
      <c r="C19" s="24">
        <f t="shared" si="0"/>
        <v>0.47233600533092923</v>
      </c>
    </row>
    <row r="20" spans="1:3" ht="15" customHeight="1">
      <c r="A20" s="41" t="s">
        <v>96</v>
      </c>
      <c r="B20" s="23">
        <f>12+49+10+20+672+3+278</f>
        <v>1044</v>
      </c>
      <c r="C20" s="24">
        <f t="shared" si="0"/>
        <v>1.0230680281441702</v>
      </c>
    </row>
    <row r="21" spans="1:3" ht="15" customHeight="1">
      <c r="A21" s="41" t="s">
        <v>97</v>
      </c>
      <c r="B21" s="23">
        <f>54+21+846</f>
        <v>921</v>
      </c>
      <c r="C21" s="24">
        <f t="shared" si="0"/>
        <v>0.90253415126511571</v>
      </c>
    </row>
    <row r="22" spans="1:3" ht="15" customHeight="1">
      <c r="A22" s="41" t="s">
        <v>98</v>
      </c>
      <c r="B22" s="23">
        <f>142+144</f>
        <v>286</v>
      </c>
      <c r="C22" s="24">
        <f t="shared" si="0"/>
        <v>0.28026576249926505</v>
      </c>
    </row>
    <row r="23" spans="1:3" ht="15" customHeight="1">
      <c r="A23" s="41" t="s">
        <v>99</v>
      </c>
      <c r="B23" s="23">
        <f>9+772</f>
        <v>781</v>
      </c>
      <c r="C23" s="24">
        <f t="shared" si="0"/>
        <v>0.76534112067106996</v>
      </c>
    </row>
    <row r="24" spans="1:3" ht="15" customHeight="1">
      <c r="A24" s="41" t="s">
        <v>100</v>
      </c>
      <c r="B24" s="23">
        <f>2+259</f>
        <v>261</v>
      </c>
      <c r="C24" s="24">
        <f t="shared" si="0"/>
        <v>0.25576700703604255</v>
      </c>
    </row>
    <row r="25" spans="1:3" ht="15" customHeight="1">
      <c r="A25" s="41" t="s">
        <v>101</v>
      </c>
      <c r="B25" s="23">
        <f>182+453+79+4</f>
        <v>718</v>
      </c>
      <c r="C25" s="24">
        <f t="shared" si="0"/>
        <v>0.70360425690374928</v>
      </c>
    </row>
    <row r="26" spans="1:3" ht="15" customHeight="1">
      <c r="A26" s="41" t="s">
        <v>102</v>
      </c>
      <c r="B26" s="23">
        <f>5+1</f>
        <v>6</v>
      </c>
      <c r="C26" s="24">
        <f t="shared" si="0"/>
        <v>5.8797013111733928E-3</v>
      </c>
    </row>
    <row r="27" spans="1:3" ht="15" customHeight="1">
      <c r="A27" s="41" t="s">
        <v>103</v>
      </c>
      <c r="B27" s="23">
        <f>33+760+1+2+6079</f>
        <v>6875</v>
      </c>
      <c r="C27" s="24">
        <f t="shared" si="0"/>
        <v>6.737157752386179</v>
      </c>
    </row>
    <row r="28" spans="1:3" ht="15" customHeight="1">
      <c r="A28" s="41" t="s">
        <v>104</v>
      </c>
      <c r="B28" s="23">
        <f>301+2366+6+2</f>
        <v>2675</v>
      </c>
      <c r="C28" s="24">
        <f t="shared" si="0"/>
        <v>2.621366834564804</v>
      </c>
    </row>
    <row r="29" spans="1:3" ht="15" customHeight="1">
      <c r="A29" s="41" t="s">
        <v>105</v>
      </c>
      <c r="B29" s="23">
        <f>445+284</f>
        <v>729</v>
      </c>
      <c r="C29" s="24">
        <f t="shared" si="0"/>
        <v>0.71438370930756712</v>
      </c>
    </row>
    <row r="30" spans="1:3" ht="15" customHeight="1">
      <c r="A30" s="41" t="s">
        <v>106</v>
      </c>
      <c r="B30" s="23">
        <f>209+13+1+33+1</f>
        <v>257</v>
      </c>
      <c r="C30" s="24">
        <f t="shared" si="0"/>
        <v>0.25184720616192702</v>
      </c>
    </row>
    <row r="31" spans="1:3" ht="15" customHeight="1">
      <c r="A31" s="41" t="s">
        <v>107</v>
      </c>
      <c r="B31" s="23">
        <v>7</v>
      </c>
      <c r="C31" s="24">
        <f t="shared" si="0"/>
        <v>6.8596515297022912E-3</v>
      </c>
    </row>
    <row r="32" spans="1:3" ht="15" customHeight="1">
      <c r="A32" s="41" t="s">
        <v>108</v>
      </c>
      <c r="B32" s="23">
        <f>500+314+10</f>
        <v>824</v>
      </c>
      <c r="C32" s="24">
        <f t="shared" si="0"/>
        <v>0.80747898006781249</v>
      </c>
    </row>
    <row r="33" spans="1:3" ht="15" customHeight="1">
      <c r="A33" s="41" t="s">
        <v>109</v>
      </c>
      <c r="B33" s="23">
        <f>25+6084</f>
        <v>6109</v>
      </c>
      <c r="C33" s="24">
        <f t="shared" si="0"/>
        <v>5.9865158849930422</v>
      </c>
    </row>
    <row r="34" spans="1:3" ht="15" customHeight="1">
      <c r="A34" s="41" t="s">
        <v>110</v>
      </c>
      <c r="B34" s="23">
        <f>89+863</f>
        <v>952</v>
      </c>
      <c r="C34" s="24">
        <f t="shared" si="0"/>
        <v>0.93291260803951159</v>
      </c>
    </row>
    <row r="35" spans="1:3" ht="15" customHeight="1">
      <c r="A35" s="41" t="s">
        <v>111</v>
      </c>
      <c r="B35" s="23">
        <f>95+46</f>
        <v>141</v>
      </c>
      <c r="C35" s="24">
        <f t="shared" si="0"/>
        <v>0.13817298081257473</v>
      </c>
    </row>
    <row r="36" spans="1:3" ht="15" customHeight="1">
      <c r="A36" s="41" t="s">
        <v>112</v>
      </c>
      <c r="B36" s="23">
        <f>139+39+160</f>
        <v>338</v>
      </c>
      <c r="C36" s="24">
        <f t="shared" ref="C36:C67" si="1">B36/$B$88*100</f>
        <v>0.33122317386276778</v>
      </c>
    </row>
    <row r="37" spans="1:3" ht="15" customHeight="1">
      <c r="A37" s="41" t="s">
        <v>113</v>
      </c>
      <c r="B37" s="23">
        <f>46+3415</f>
        <v>3461</v>
      </c>
      <c r="C37" s="24">
        <f t="shared" si="1"/>
        <v>3.3916077063285184</v>
      </c>
    </row>
    <row r="38" spans="1:3" ht="15" customHeight="1">
      <c r="A38" s="41" t="s">
        <v>114</v>
      </c>
      <c r="B38" s="23">
        <f>330+155</f>
        <v>485</v>
      </c>
      <c r="C38" s="24">
        <f t="shared" si="1"/>
        <v>0.47527585598651589</v>
      </c>
    </row>
    <row r="39" spans="1:3" ht="15" customHeight="1">
      <c r="A39" s="41" t="s">
        <v>115</v>
      </c>
      <c r="B39" s="23">
        <f>71+735</f>
        <v>806</v>
      </c>
      <c r="C39" s="24">
        <f t="shared" si="1"/>
        <v>0.78983987613429241</v>
      </c>
    </row>
    <row r="40" spans="1:3" ht="15" customHeight="1">
      <c r="A40" s="41" t="s">
        <v>116</v>
      </c>
      <c r="B40" s="23">
        <f>90+536+2</f>
        <v>628</v>
      </c>
      <c r="C40" s="24">
        <f t="shared" si="1"/>
        <v>0.61540873723614842</v>
      </c>
    </row>
    <row r="41" spans="1:3" ht="15" customHeight="1">
      <c r="A41" s="41" t="s">
        <v>117</v>
      </c>
      <c r="B41" s="23">
        <f>85+155+3492</f>
        <v>3732</v>
      </c>
      <c r="C41" s="24">
        <f t="shared" si="1"/>
        <v>3.6571742155498499</v>
      </c>
    </row>
    <row r="42" spans="1:3" ht="15" customHeight="1">
      <c r="A42" s="41" t="s">
        <v>118</v>
      </c>
      <c r="B42" s="23">
        <f>504+161+1</f>
        <v>666</v>
      </c>
      <c r="C42" s="24">
        <f t="shared" si="1"/>
        <v>0.65264684554024655</v>
      </c>
    </row>
    <row r="43" spans="1:3" ht="15" customHeight="1">
      <c r="A43" s="41" t="s">
        <v>119</v>
      </c>
      <c r="B43" s="23">
        <f>816+121</f>
        <v>937</v>
      </c>
      <c r="C43" s="24">
        <f t="shared" si="1"/>
        <v>0.91821335476157806</v>
      </c>
    </row>
    <row r="44" spans="1:3" ht="15" customHeight="1">
      <c r="A44" s="41" t="s">
        <v>120</v>
      </c>
      <c r="B44" s="23">
        <f>3426+1291+237</f>
        <v>4954</v>
      </c>
      <c r="C44" s="24">
        <f t="shared" si="1"/>
        <v>4.8546733825921642</v>
      </c>
    </row>
    <row r="45" spans="1:3" ht="15" customHeight="1">
      <c r="A45" s="41" t="s">
        <v>121</v>
      </c>
      <c r="B45" s="23">
        <f>1517+74+17+1+2</f>
        <v>1611</v>
      </c>
      <c r="C45" s="24">
        <f t="shared" si="1"/>
        <v>1.578699802050056</v>
      </c>
    </row>
    <row r="46" spans="1:3" ht="15" customHeight="1">
      <c r="A46" s="41" t="s">
        <v>122</v>
      </c>
      <c r="B46" s="23">
        <f>942+436</f>
        <v>1378</v>
      </c>
      <c r="C46" s="24">
        <f t="shared" si="1"/>
        <v>1.3503714011328225</v>
      </c>
    </row>
    <row r="47" spans="1:3" ht="15" customHeight="1">
      <c r="A47" s="41" t="s">
        <v>123</v>
      </c>
      <c r="B47" s="23">
        <f>3170+15+1+1+1+107</f>
        <v>3295</v>
      </c>
      <c r="C47" s="24">
        <f t="shared" si="1"/>
        <v>3.2289359700527216</v>
      </c>
    </row>
    <row r="48" spans="1:3" ht="15" customHeight="1">
      <c r="A48" s="41" t="s">
        <v>124</v>
      </c>
      <c r="B48" s="23">
        <f>223+1+1156+1+1+2</f>
        <v>1384</v>
      </c>
      <c r="C48" s="24">
        <f t="shared" si="1"/>
        <v>1.3562511024439958</v>
      </c>
    </row>
    <row r="49" spans="1:3" ht="15" customHeight="1">
      <c r="A49" s="41" t="s">
        <v>125</v>
      </c>
      <c r="B49" s="23">
        <f>45+233</f>
        <v>278</v>
      </c>
      <c r="C49" s="24">
        <f t="shared" si="1"/>
        <v>0.27242616075103382</v>
      </c>
    </row>
    <row r="50" spans="1:3" ht="15" customHeight="1">
      <c r="A50" s="41" t="s">
        <v>126</v>
      </c>
      <c r="B50" s="23">
        <f>37+568+1</f>
        <v>606</v>
      </c>
      <c r="C50" s="24">
        <f t="shared" si="1"/>
        <v>0.59384983242851264</v>
      </c>
    </row>
    <row r="51" spans="1:3" ht="15" customHeight="1">
      <c r="A51" s="41" t="s">
        <v>127</v>
      </c>
      <c r="B51" s="23">
        <f>4+1098+1+368+4</f>
        <v>1475</v>
      </c>
      <c r="C51" s="24">
        <f t="shared" si="1"/>
        <v>1.4454265723301256</v>
      </c>
    </row>
    <row r="52" spans="1:3" ht="15" customHeight="1">
      <c r="A52" s="41" t="s">
        <v>128</v>
      </c>
      <c r="B52" s="23">
        <f>4+182+200</f>
        <v>386</v>
      </c>
      <c r="C52" s="24">
        <f t="shared" si="1"/>
        <v>0.37826078435215488</v>
      </c>
    </row>
    <row r="53" spans="1:3" ht="15" customHeight="1">
      <c r="A53" s="41" t="s">
        <v>129</v>
      </c>
      <c r="B53" s="23">
        <f>573+364</f>
        <v>937</v>
      </c>
      <c r="C53" s="24">
        <f t="shared" si="1"/>
        <v>0.91821335476157806</v>
      </c>
    </row>
    <row r="54" spans="1:3" ht="15" customHeight="1">
      <c r="A54" s="41" t="s">
        <v>130</v>
      </c>
      <c r="B54" s="23">
        <f>292+372</f>
        <v>664</v>
      </c>
      <c r="C54" s="24">
        <f t="shared" si="1"/>
        <v>0.6506869451031887</v>
      </c>
    </row>
    <row r="55" spans="1:3" ht="15" customHeight="1">
      <c r="A55" s="41" t="s">
        <v>131</v>
      </c>
      <c r="B55" s="23">
        <f>762+1+34</f>
        <v>797</v>
      </c>
      <c r="C55" s="24">
        <f t="shared" si="1"/>
        <v>0.78102032416753231</v>
      </c>
    </row>
    <row r="56" spans="1:3" ht="15" customHeight="1">
      <c r="A56" s="41" t="s">
        <v>132</v>
      </c>
      <c r="B56" s="23">
        <f>72+1255+2+1+58+6+1+2</f>
        <v>1397</v>
      </c>
      <c r="C56" s="24">
        <f t="shared" si="1"/>
        <v>1.3689904552848715</v>
      </c>
    </row>
    <row r="57" spans="1:3" ht="15" customHeight="1">
      <c r="A57" s="41" t="s">
        <v>133</v>
      </c>
      <c r="B57" s="23">
        <f>57+982</f>
        <v>1039</v>
      </c>
      <c r="C57" s="24">
        <f t="shared" si="1"/>
        <v>1.0181682770515259</v>
      </c>
    </row>
    <row r="58" spans="1:3" ht="15" customHeight="1">
      <c r="A58" s="41" t="s">
        <v>134</v>
      </c>
      <c r="B58" s="23">
        <f>14+1+1+421</f>
        <v>437</v>
      </c>
      <c r="C58" s="24">
        <f t="shared" si="1"/>
        <v>0.42823824549712874</v>
      </c>
    </row>
    <row r="59" spans="1:3" ht="15" customHeight="1">
      <c r="A59" s="41" t="s">
        <v>135</v>
      </c>
      <c r="B59" s="23">
        <f>5+225</f>
        <v>230</v>
      </c>
      <c r="C59" s="24">
        <f t="shared" si="1"/>
        <v>0.22538855026164673</v>
      </c>
    </row>
    <row r="60" spans="1:3" ht="15" customHeight="1">
      <c r="A60" s="41" t="s">
        <v>136</v>
      </c>
      <c r="B60" s="23">
        <f>106+1906</f>
        <v>2012</v>
      </c>
      <c r="C60" s="24">
        <f t="shared" si="1"/>
        <v>1.9716598396801441</v>
      </c>
    </row>
    <row r="61" spans="1:3" ht="15" customHeight="1">
      <c r="A61" s="41" t="s">
        <v>137</v>
      </c>
      <c r="B61" s="23">
        <f>18+1796+1+5+548+1+1+15</f>
        <v>2385</v>
      </c>
      <c r="C61" s="24">
        <f t="shared" si="1"/>
        <v>2.3371812711914233</v>
      </c>
    </row>
    <row r="62" spans="1:3" ht="15" customHeight="1">
      <c r="A62" s="41" t="s">
        <v>138</v>
      </c>
      <c r="B62" s="23">
        <f>623+848+1</f>
        <v>1472</v>
      </c>
      <c r="C62" s="24">
        <f t="shared" si="1"/>
        <v>1.442486721674539</v>
      </c>
    </row>
    <row r="63" spans="1:3" ht="15" customHeight="1">
      <c r="A63" s="41" t="s">
        <v>139</v>
      </c>
      <c r="B63" s="23">
        <f>48+244</f>
        <v>292</v>
      </c>
      <c r="C63" s="24">
        <f t="shared" si="1"/>
        <v>0.28614546381043843</v>
      </c>
    </row>
    <row r="64" spans="1:3" ht="15" customHeight="1">
      <c r="A64" s="41" t="s">
        <v>140</v>
      </c>
      <c r="B64" s="23">
        <f>208+1546+4</f>
        <v>1758</v>
      </c>
      <c r="C64" s="24">
        <f t="shared" si="1"/>
        <v>1.7227524841738042</v>
      </c>
    </row>
    <row r="65" spans="1:3" ht="15" customHeight="1">
      <c r="A65" s="41" t="s">
        <v>141</v>
      </c>
      <c r="B65" s="23">
        <f>1510+192</f>
        <v>1702</v>
      </c>
      <c r="C65" s="24">
        <f t="shared" si="1"/>
        <v>1.6678752719361856</v>
      </c>
    </row>
    <row r="66" spans="1:3" ht="15" customHeight="1">
      <c r="A66" s="41" t="s">
        <v>142</v>
      </c>
      <c r="B66" s="23">
        <f>54+4</f>
        <v>58</v>
      </c>
      <c r="C66" s="24">
        <f t="shared" si="1"/>
        <v>5.6837112674676123E-2</v>
      </c>
    </row>
    <row r="67" spans="1:3" ht="15" customHeight="1">
      <c r="A67" s="41" t="s">
        <v>143</v>
      </c>
      <c r="B67" s="23">
        <f>811+218</f>
        <v>1029</v>
      </c>
      <c r="C67" s="24">
        <f t="shared" si="1"/>
        <v>1.0083687748662367</v>
      </c>
    </row>
    <row r="68" spans="1:3" ht="15" customHeight="1">
      <c r="A68" s="41" t="s">
        <v>144</v>
      </c>
      <c r="B68" s="23">
        <f>249+524</f>
        <v>773</v>
      </c>
      <c r="C68" s="24">
        <f t="shared" ref="C68:C85" si="2">B68/$B$88*100</f>
        <v>0.75750151892283868</v>
      </c>
    </row>
    <row r="69" spans="1:3" ht="15" customHeight="1">
      <c r="A69" s="41" t="s">
        <v>145</v>
      </c>
      <c r="B69" s="23">
        <f>3+364</f>
        <v>367</v>
      </c>
      <c r="C69" s="24">
        <f t="shared" si="2"/>
        <v>0.35964173020010587</v>
      </c>
    </row>
    <row r="70" spans="1:3" ht="15" customHeight="1">
      <c r="A70" s="41" t="s">
        <v>146</v>
      </c>
      <c r="B70" s="23">
        <f>637+89</f>
        <v>726</v>
      </c>
      <c r="C70" s="24">
        <f t="shared" si="2"/>
        <v>0.71144385865198045</v>
      </c>
    </row>
    <row r="71" spans="1:3" ht="15" customHeight="1">
      <c r="A71" s="41" t="s">
        <v>147</v>
      </c>
      <c r="B71" s="23">
        <f>85+425</f>
        <v>510</v>
      </c>
      <c r="C71" s="24">
        <f t="shared" si="2"/>
        <v>0.49977461144973839</v>
      </c>
    </row>
    <row r="72" spans="1:3" ht="15" customHeight="1">
      <c r="A72" s="41" t="s">
        <v>148</v>
      </c>
      <c r="B72" s="23">
        <f>34+424+1+1</f>
        <v>460</v>
      </c>
      <c r="C72" s="24">
        <f t="shared" si="2"/>
        <v>0.45077710052329345</v>
      </c>
    </row>
    <row r="73" spans="1:3" ht="15" customHeight="1">
      <c r="A73" s="41" t="s">
        <v>149</v>
      </c>
      <c r="B73" s="23">
        <f>130+868+3</f>
        <v>1001</v>
      </c>
      <c r="C73" s="24">
        <f t="shared" si="2"/>
        <v>0.98093016874742767</v>
      </c>
    </row>
    <row r="74" spans="1:3" ht="15" customHeight="1">
      <c r="A74" s="41" t="s">
        <v>150</v>
      </c>
      <c r="B74" s="23">
        <f>129+631+1</f>
        <v>761</v>
      </c>
      <c r="C74" s="24">
        <f t="shared" si="2"/>
        <v>0.74574211630049192</v>
      </c>
    </row>
    <row r="75" spans="1:3" ht="15" customHeight="1">
      <c r="A75" s="41" t="s">
        <v>151</v>
      </c>
      <c r="B75" s="23">
        <f>11+433</f>
        <v>444</v>
      </c>
      <c r="C75" s="24">
        <f t="shared" si="2"/>
        <v>0.43509789702683105</v>
      </c>
    </row>
    <row r="76" spans="1:3" ht="15" customHeight="1">
      <c r="A76" s="41" t="s">
        <v>152</v>
      </c>
      <c r="B76" s="23">
        <f>531+652+33</f>
        <v>1216</v>
      </c>
      <c r="C76" s="24">
        <f t="shared" si="2"/>
        <v>1.1916194657311407</v>
      </c>
    </row>
    <row r="77" spans="1:3" ht="15" customHeight="1">
      <c r="A77" s="41" t="s">
        <v>153</v>
      </c>
      <c r="B77" s="23">
        <f>16+410</f>
        <v>426</v>
      </c>
      <c r="C77" s="24">
        <f t="shared" si="2"/>
        <v>0.41745879309331091</v>
      </c>
    </row>
    <row r="78" spans="1:3" ht="15" customHeight="1">
      <c r="A78" s="41" t="s">
        <v>154</v>
      </c>
      <c r="B78" s="23">
        <f>126+285</f>
        <v>411</v>
      </c>
      <c r="C78" s="24">
        <f t="shared" si="2"/>
        <v>0.40275953981537738</v>
      </c>
    </row>
    <row r="79" spans="1:3" ht="15" customHeight="1">
      <c r="A79" s="41" t="s">
        <v>155</v>
      </c>
      <c r="B79" s="23">
        <f>6+1774+120</f>
        <v>1900</v>
      </c>
      <c r="C79" s="24">
        <f t="shared" si="2"/>
        <v>1.8619054152049075</v>
      </c>
    </row>
    <row r="80" spans="1:3" ht="15" customHeight="1">
      <c r="A80" s="41" t="s">
        <v>156</v>
      </c>
      <c r="B80" s="23">
        <v>419</v>
      </c>
      <c r="C80" s="24">
        <f t="shared" si="2"/>
        <v>0.41059914156360861</v>
      </c>
    </row>
    <row r="81" spans="1:3" ht="15" customHeight="1">
      <c r="A81" s="41" t="s">
        <v>157</v>
      </c>
      <c r="B81" s="23">
        <f>198+1+152+3</f>
        <v>354</v>
      </c>
      <c r="C81" s="24">
        <f t="shared" si="2"/>
        <v>0.34690237735923019</v>
      </c>
    </row>
    <row r="82" spans="1:3" ht="15" customHeight="1">
      <c r="A82" s="41" t="s">
        <v>158</v>
      </c>
      <c r="B82" s="23">
        <f>17+236</f>
        <v>253</v>
      </c>
      <c r="C82" s="24">
        <f t="shared" si="2"/>
        <v>0.24792740528781138</v>
      </c>
    </row>
    <row r="83" spans="1:3" ht="15" customHeight="1">
      <c r="A83" s="41" t="s">
        <v>159</v>
      </c>
      <c r="B83" s="23">
        <f>505+1+59+1</f>
        <v>566</v>
      </c>
      <c r="C83" s="24">
        <f t="shared" si="2"/>
        <v>0.55465182368735666</v>
      </c>
    </row>
    <row r="84" spans="1:3" ht="15" customHeight="1">
      <c r="A84" s="41" t="s">
        <v>160</v>
      </c>
      <c r="B84" s="23">
        <f>42+739+1</f>
        <v>782</v>
      </c>
      <c r="C84" s="24">
        <f t="shared" si="2"/>
        <v>0.76632107088959878</v>
      </c>
    </row>
    <row r="85" spans="1:3" ht="15" customHeight="1">
      <c r="A85" s="41" t="s">
        <v>161</v>
      </c>
      <c r="B85" s="23">
        <f>62+305</f>
        <v>367</v>
      </c>
      <c r="C85" s="24">
        <f t="shared" si="2"/>
        <v>0.35964173020010587</v>
      </c>
    </row>
    <row r="86" spans="1:3" ht="15" customHeight="1">
      <c r="A86" s="41" t="s">
        <v>162</v>
      </c>
      <c r="B86" s="23">
        <f>5600+3+1+1+3+1+1+3+1+2+1+1+3+1+1+1+1+13+1+1+1+4+1</f>
        <v>5646</v>
      </c>
      <c r="C86" s="24">
        <f>B86/$B$88*100</f>
        <v>5.5327989338141617</v>
      </c>
    </row>
    <row r="87" spans="1:3" ht="15" customHeight="1">
      <c r="A87" s="41" t="s">
        <v>62</v>
      </c>
      <c r="B87" s="23">
        <v>8215</v>
      </c>
      <c r="C87" s="24">
        <f>B87/$B$88*100</f>
        <v>8.0502910452149035</v>
      </c>
    </row>
    <row r="88" spans="1:3">
      <c r="A88" s="42" t="s">
        <v>15</v>
      </c>
      <c r="B88" s="25">
        <f>SUM(B4:B87)</f>
        <v>102046</v>
      </c>
      <c r="C88" s="26">
        <f>SUM(C4:C87)</f>
        <v>100.00000000000003</v>
      </c>
    </row>
  </sheetData>
  <sortState ref="A4:C85">
    <sortCondition ref="A4:A85"/>
  </sortState>
  <mergeCells count="2">
    <mergeCell ref="B2:C2"/>
    <mergeCell ref="A1:C1"/>
  </mergeCells>
  <pageMargins left="0.08" right="0.08" top="1" bottom="1" header="0.5" footer="0.5"/>
  <pageSetup orientation="portrait" horizontalDpi="300" verticalDpi="300" r:id="rId1"/>
  <headerFooter>
    <oddHeader>The Country Distribution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A4" sqref="A1:C4"/>
    </sheetView>
  </sheetViews>
  <sheetFormatPr defaultRowHeight="13.5" customHeight="1"/>
  <cols>
    <col min="1" max="1" width="33.5703125" style="8" customWidth="1"/>
    <col min="2" max="3" width="24" style="8" customWidth="1"/>
    <col min="4" max="16384" width="9.140625" style="8"/>
  </cols>
  <sheetData>
    <row r="1" spans="1:3" ht="13.5" customHeight="1">
      <c r="A1" s="82" t="s">
        <v>0</v>
      </c>
      <c r="B1" s="83" t="s">
        <v>214</v>
      </c>
      <c r="C1" s="83"/>
    </row>
    <row r="2" spans="1:3" ht="13.5" customHeight="1">
      <c r="A2" s="82"/>
      <c r="B2" s="77" t="s">
        <v>219</v>
      </c>
      <c r="C2" s="77"/>
    </row>
    <row r="3" spans="1:3" ht="13.5" customHeight="1">
      <c r="A3" s="82"/>
      <c r="B3" s="27" t="s">
        <v>163</v>
      </c>
      <c r="C3" s="28" t="s">
        <v>164</v>
      </c>
    </row>
    <row r="4" spans="1:3" ht="13.5" customHeight="1">
      <c r="A4" s="60" t="s">
        <v>168</v>
      </c>
      <c r="B4" s="58">
        <v>92706</v>
      </c>
      <c r="C4" s="59">
        <f t="shared" ref="C4:C44" si="0">B4/297131</f>
        <v>0.31200379630533331</v>
      </c>
    </row>
    <row r="5" spans="1:3" ht="13.5" customHeight="1">
      <c r="A5" s="60" t="s">
        <v>167</v>
      </c>
      <c r="B5" s="58">
        <v>54137</v>
      </c>
      <c r="C5" s="59">
        <f t="shared" si="0"/>
        <v>0.18219909736782766</v>
      </c>
    </row>
    <row r="6" spans="1:3" ht="13.5" customHeight="1">
      <c r="A6" s="60" t="s">
        <v>179</v>
      </c>
      <c r="B6" s="58">
        <v>15117</v>
      </c>
      <c r="C6" s="59">
        <f t="shared" si="0"/>
        <v>5.0876549400769355E-2</v>
      </c>
    </row>
    <row r="7" spans="1:3" ht="13.5" customHeight="1">
      <c r="A7" s="60" t="s">
        <v>169</v>
      </c>
      <c r="B7" s="58">
        <v>14576</v>
      </c>
      <c r="C7" s="59">
        <f t="shared" si="0"/>
        <v>4.9055803669088717E-2</v>
      </c>
    </row>
    <row r="8" spans="1:3" ht="13.5" customHeight="1">
      <c r="A8" s="60" t="s">
        <v>178</v>
      </c>
      <c r="B8" s="58">
        <v>13753</v>
      </c>
      <c r="C8" s="59">
        <f t="shared" si="0"/>
        <v>4.6285981604073621E-2</v>
      </c>
    </row>
    <row r="9" spans="1:3" ht="13.5" customHeight="1">
      <c r="A9" s="60" t="s">
        <v>173</v>
      </c>
      <c r="B9" s="58">
        <v>11264</v>
      </c>
      <c r="C9" s="59">
        <f t="shared" si="0"/>
        <v>3.7909205030777673E-2</v>
      </c>
    </row>
    <row r="10" spans="1:3" ht="13.5" customHeight="1">
      <c r="A10" s="60" t="s">
        <v>172</v>
      </c>
      <c r="B10" s="58">
        <v>10586</v>
      </c>
      <c r="C10" s="59">
        <f t="shared" si="0"/>
        <v>3.5627383208079941E-2</v>
      </c>
    </row>
    <row r="11" spans="1:3" ht="13.5" customHeight="1">
      <c r="A11" s="60" t="s">
        <v>199</v>
      </c>
      <c r="B11" s="58">
        <v>9091</v>
      </c>
      <c r="C11" s="59">
        <f t="shared" si="0"/>
        <v>3.0595932433842312E-2</v>
      </c>
    </row>
    <row r="12" spans="1:3" ht="13.5" customHeight="1">
      <c r="A12" s="60" t="s">
        <v>197</v>
      </c>
      <c r="B12" s="58">
        <v>7981</v>
      </c>
      <c r="C12" s="59">
        <f t="shared" si="0"/>
        <v>2.6860206440930096E-2</v>
      </c>
    </row>
    <row r="13" spans="1:3" ht="13.5" customHeight="1">
      <c r="A13" s="60" t="s">
        <v>171</v>
      </c>
      <c r="B13" s="58">
        <v>6951</v>
      </c>
      <c r="C13" s="59">
        <f t="shared" si="0"/>
        <v>2.3393721961020561E-2</v>
      </c>
    </row>
    <row r="14" spans="1:3" ht="13.5" customHeight="1">
      <c r="A14" s="60" t="s">
        <v>170</v>
      </c>
      <c r="B14" s="58">
        <v>6713</v>
      </c>
      <c r="C14" s="59">
        <f t="shared" si="0"/>
        <v>2.2592728459837581E-2</v>
      </c>
    </row>
    <row r="15" spans="1:3" ht="13.5" customHeight="1">
      <c r="A15" s="60" t="s">
        <v>174</v>
      </c>
      <c r="B15" s="58">
        <v>6493</v>
      </c>
      <c r="C15" s="59">
        <f t="shared" si="0"/>
        <v>2.1852314299080203E-2</v>
      </c>
    </row>
    <row r="16" spans="1:3" ht="13.5" customHeight="1">
      <c r="A16" s="60" t="s">
        <v>176</v>
      </c>
      <c r="B16" s="58">
        <v>5157</v>
      </c>
      <c r="C16" s="59">
        <f t="shared" si="0"/>
        <v>1.7355981031935409E-2</v>
      </c>
    </row>
    <row r="17" spans="1:3" ht="13.5" customHeight="1">
      <c r="A17" s="60" t="s">
        <v>198</v>
      </c>
      <c r="B17" s="58">
        <v>4706</v>
      </c>
      <c r="C17" s="59">
        <f t="shared" si="0"/>
        <v>1.5838132002382786E-2</v>
      </c>
    </row>
    <row r="18" spans="1:3" ht="13.5" customHeight="1">
      <c r="A18" s="60" t="s">
        <v>175</v>
      </c>
      <c r="B18" s="58">
        <v>4504</v>
      </c>
      <c r="C18" s="59">
        <f t="shared" si="0"/>
        <v>1.5158297182051014E-2</v>
      </c>
    </row>
    <row r="19" spans="1:3" ht="13.5" customHeight="1">
      <c r="A19" s="60" t="s">
        <v>190</v>
      </c>
      <c r="B19" s="58">
        <v>3891</v>
      </c>
      <c r="C19" s="59">
        <f t="shared" si="0"/>
        <v>1.3095234088667961E-2</v>
      </c>
    </row>
    <row r="20" spans="1:3" ht="13.5" customHeight="1">
      <c r="A20" s="60" t="s">
        <v>188</v>
      </c>
      <c r="B20" s="58">
        <v>3832</v>
      </c>
      <c r="C20" s="59">
        <f t="shared" si="0"/>
        <v>1.2896668472828483E-2</v>
      </c>
    </row>
    <row r="21" spans="1:3" ht="13.5" customHeight="1">
      <c r="A21" s="60" t="s">
        <v>200</v>
      </c>
      <c r="B21" s="58">
        <v>2797</v>
      </c>
      <c r="C21" s="59">
        <f t="shared" si="0"/>
        <v>9.4133563983562797E-3</v>
      </c>
    </row>
    <row r="22" spans="1:3" ht="13.5" customHeight="1">
      <c r="A22" s="60" t="s">
        <v>183</v>
      </c>
      <c r="B22" s="58">
        <v>2328</v>
      </c>
      <c r="C22" s="59">
        <f t="shared" si="0"/>
        <v>7.8349280283780548E-3</v>
      </c>
    </row>
    <row r="23" spans="1:3" ht="13.5" customHeight="1">
      <c r="A23" s="60" t="s">
        <v>177</v>
      </c>
      <c r="B23" s="58">
        <v>2123</v>
      </c>
      <c r="C23" s="59">
        <f t="shared" si="0"/>
        <v>7.1449966513086821E-3</v>
      </c>
    </row>
    <row r="24" spans="1:3" ht="13.5" customHeight="1">
      <c r="A24" s="60" t="s">
        <v>201</v>
      </c>
      <c r="B24" s="58">
        <v>2106</v>
      </c>
      <c r="C24" s="59">
        <f t="shared" si="0"/>
        <v>7.0877828297956124E-3</v>
      </c>
    </row>
    <row r="25" spans="1:3" ht="13.5" customHeight="1">
      <c r="A25" s="60" t="s">
        <v>205</v>
      </c>
      <c r="B25" s="58">
        <v>1524</v>
      </c>
      <c r="C25" s="59">
        <f t="shared" si="0"/>
        <v>5.1290508227010978E-3</v>
      </c>
    </row>
    <row r="26" spans="1:3" ht="13.5" customHeight="1">
      <c r="A26" s="60" t="s">
        <v>191</v>
      </c>
      <c r="B26" s="58">
        <v>1058</v>
      </c>
      <c r="C26" s="59">
        <f t="shared" si="0"/>
        <v>3.5607190094604736E-3</v>
      </c>
    </row>
    <row r="27" spans="1:3" ht="13.5" customHeight="1">
      <c r="A27" s="60" t="s">
        <v>185</v>
      </c>
      <c r="B27" s="58">
        <v>981</v>
      </c>
      <c r="C27" s="59">
        <f t="shared" si="0"/>
        <v>3.3015740531953919E-3</v>
      </c>
    </row>
    <row r="28" spans="1:3" ht="13.5" customHeight="1">
      <c r="A28" s="60" t="s">
        <v>204</v>
      </c>
      <c r="B28" s="58">
        <v>779</v>
      </c>
      <c r="C28" s="59">
        <f t="shared" si="0"/>
        <v>2.6217392328636191E-3</v>
      </c>
    </row>
    <row r="29" spans="1:3" ht="13.5" customHeight="1">
      <c r="A29" s="60" t="s">
        <v>184</v>
      </c>
      <c r="B29" s="58">
        <v>651</v>
      </c>
      <c r="C29" s="59">
        <f t="shared" si="0"/>
        <v>2.1909528120593273E-3</v>
      </c>
    </row>
    <row r="30" spans="1:3" ht="13.5" customHeight="1">
      <c r="A30" s="60" t="s">
        <v>206</v>
      </c>
      <c r="B30" s="58">
        <v>447</v>
      </c>
      <c r="C30" s="59">
        <f t="shared" si="0"/>
        <v>1.5043869539024875E-3</v>
      </c>
    </row>
    <row r="31" spans="1:3" ht="13.5" customHeight="1">
      <c r="A31" s="60" t="s">
        <v>202</v>
      </c>
      <c r="B31" s="58">
        <v>439</v>
      </c>
      <c r="C31" s="59">
        <f t="shared" si="0"/>
        <v>1.4774628026022192E-3</v>
      </c>
    </row>
    <row r="32" spans="1:3" ht="13.5" customHeight="1">
      <c r="A32" s="60" t="s">
        <v>186</v>
      </c>
      <c r="B32" s="58">
        <v>403</v>
      </c>
      <c r="C32" s="59">
        <f t="shared" si="0"/>
        <v>1.3563041217510123E-3</v>
      </c>
    </row>
    <row r="33" spans="1:3" ht="13.5" customHeight="1">
      <c r="A33" s="60" t="s">
        <v>182</v>
      </c>
      <c r="B33" s="58">
        <v>363</v>
      </c>
      <c r="C33" s="59">
        <f t="shared" si="0"/>
        <v>1.2216833652496711E-3</v>
      </c>
    </row>
    <row r="34" spans="1:3" ht="13.5" customHeight="1">
      <c r="A34" s="60" t="s">
        <v>203</v>
      </c>
      <c r="B34" s="58">
        <v>346</v>
      </c>
      <c r="C34" s="59">
        <f t="shared" si="0"/>
        <v>1.1644695437366011E-3</v>
      </c>
    </row>
    <row r="35" spans="1:3" ht="13.5" customHeight="1">
      <c r="A35" s="60" t="s">
        <v>194</v>
      </c>
      <c r="B35" s="58">
        <v>286</v>
      </c>
      <c r="C35" s="59">
        <f t="shared" si="0"/>
        <v>9.6253840898458934E-4</v>
      </c>
    </row>
    <row r="36" spans="1:3" ht="13.5" customHeight="1">
      <c r="A36" s="60" t="s">
        <v>193</v>
      </c>
      <c r="B36" s="58">
        <v>236</v>
      </c>
      <c r="C36" s="59">
        <f t="shared" si="0"/>
        <v>7.9426246335791281E-4</v>
      </c>
    </row>
    <row r="37" spans="1:3" ht="13.5" customHeight="1">
      <c r="A37" s="60" t="s">
        <v>181</v>
      </c>
      <c r="B37" s="58">
        <v>143</v>
      </c>
      <c r="C37" s="59">
        <f t="shared" si="0"/>
        <v>4.8126920449229467E-4</v>
      </c>
    </row>
    <row r="38" spans="1:3" ht="13.5" customHeight="1">
      <c r="A38" s="60" t="s">
        <v>210</v>
      </c>
      <c r="B38" s="58">
        <v>135</v>
      </c>
      <c r="C38" s="59">
        <f t="shared" si="0"/>
        <v>4.543450531920264E-4</v>
      </c>
    </row>
    <row r="39" spans="1:3" ht="13.5" customHeight="1">
      <c r="A39" s="60" t="s">
        <v>189</v>
      </c>
      <c r="B39" s="58">
        <v>133</v>
      </c>
      <c r="C39" s="59">
        <f t="shared" si="0"/>
        <v>4.4761401536695937E-4</v>
      </c>
    </row>
    <row r="40" spans="1:3" ht="13.5" customHeight="1">
      <c r="A40" s="60" t="s">
        <v>180</v>
      </c>
      <c r="B40" s="58">
        <v>88</v>
      </c>
      <c r="C40" s="59">
        <f t="shared" si="0"/>
        <v>2.9616566430295057E-4</v>
      </c>
    </row>
    <row r="41" spans="1:3" ht="13.5" customHeight="1">
      <c r="A41" s="60" t="s">
        <v>207</v>
      </c>
      <c r="B41" s="58">
        <v>52</v>
      </c>
      <c r="C41" s="59">
        <f t="shared" si="0"/>
        <v>1.750069834517435E-4</v>
      </c>
    </row>
    <row r="42" spans="1:3" ht="13.5" customHeight="1">
      <c r="A42" s="60" t="s">
        <v>209</v>
      </c>
      <c r="B42" s="58">
        <v>33</v>
      </c>
      <c r="C42" s="59">
        <f t="shared" si="0"/>
        <v>1.1106212411360645E-4</v>
      </c>
    </row>
    <row r="43" spans="1:3" ht="13.5" customHeight="1">
      <c r="A43" s="60" t="s">
        <v>187</v>
      </c>
      <c r="B43" s="58">
        <v>31</v>
      </c>
      <c r="C43" s="59">
        <f t="shared" si="0"/>
        <v>1.043310862885394E-4</v>
      </c>
    </row>
    <row r="44" spans="1:3" ht="13.5" customHeight="1">
      <c r="A44" s="60" t="s">
        <v>208</v>
      </c>
      <c r="B44" s="58">
        <v>11</v>
      </c>
      <c r="C44" s="59">
        <f t="shared" si="0"/>
        <v>3.7020708037868822E-5</v>
      </c>
    </row>
    <row r="45" spans="1:3" ht="13.5" customHeight="1">
      <c r="A45" s="67" t="s">
        <v>62</v>
      </c>
      <c r="B45" s="65">
        <v>8180</v>
      </c>
      <c r="C45" s="68">
        <v>2.7529944704524266E-2</v>
      </c>
    </row>
    <row r="46" spans="1:3" ht="13.5" customHeight="1">
      <c r="A46" s="63" t="s">
        <v>15</v>
      </c>
      <c r="B46" s="64">
        <v>297131</v>
      </c>
      <c r="C46" s="66">
        <v>0.99999999999999956</v>
      </c>
    </row>
  </sheetData>
  <sortState ref="A6:C44">
    <sortCondition descending="1" ref="B4:B44"/>
  </sortState>
  <mergeCells count="3">
    <mergeCell ref="A1:A3"/>
    <mergeCell ref="B1:C1"/>
    <mergeCell ref="B2:C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736"/>
  <sheetViews>
    <sheetView workbookViewId="0">
      <selection activeCell="N724" sqref="N724"/>
    </sheetView>
  </sheetViews>
  <sheetFormatPr defaultRowHeight="15"/>
  <cols>
    <col min="1" max="1" width="37" style="72" customWidth="1"/>
    <col min="2" max="2" width="51.140625" style="72" customWidth="1"/>
    <col min="3" max="3" width="31.140625" style="72" customWidth="1"/>
    <col min="4" max="16384" width="9.140625" style="7"/>
  </cols>
  <sheetData>
    <row r="1" spans="1:3" ht="15.75" customHeight="1" thickBot="1">
      <c r="A1" s="90" t="s">
        <v>220</v>
      </c>
      <c r="B1" s="91"/>
      <c r="C1" s="91"/>
    </row>
    <row r="2" spans="1:3" ht="15.75" thickBot="1">
      <c r="A2" s="57" t="s">
        <v>0</v>
      </c>
      <c r="B2" s="1" t="s">
        <v>1</v>
      </c>
      <c r="C2" s="2" t="s">
        <v>219</v>
      </c>
    </row>
    <row r="3" spans="1:3">
      <c r="A3" s="87" t="s">
        <v>215</v>
      </c>
      <c r="B3" s="3" t="s">
        <v>3</v>
      </c>
      <c r="C3" s="61">
        <v>100654</v>
      </c>
    </row>
    <row r="4" spans="1:3">
      <c r="A4" s="88"/>
      <c r="B4" s="3"/>
      <c r="C4" s="4"/>
    </row>
    <row r="5" spans="1:3" ht="15" customHeight="1">
      <c r="A5" s="88"/>
      <c r="B5" s="5" t="s">
        <v>2</v>
      </c>
      <c r="C5" s="62"/>
    </row>
    <row r="6" spans="1:3" ht="15" customHeight="1">
      <c r="A6" s="88"/>
      <c r="B6" s="3" t="s">
        <v>225</v>
      </c>
      <c r="C6" s="61">
        <v>61156</v>
      </c>
    </row>
    <row r="7" spans="1:3" ht="15" customHeight="1">
      <c r="A7" s="88"/>
      <c r="B7" s="3" t="s">
        <v>4</v>
      </c>
      <c r="C7" s="61">
        <v>48467</v>
      </c>
    </row>
    <row r="8" spans="1:3" ht="15" customHeight="1">
      <c r="A8" s="88"/>
      <c r="B8" s="3" t="s">
        <v>5</v>
      </c>
      <c r="C8" s="4">
        <v>0.79249999999999998</v>
      </c>
    </row>
    <row r="9" spans="1:3" ht="15" customHeight="1">
      <c r="A9" s="88"/>
      <c r="B9" s="3"/>
      <c r="C9" s="4"/>
    </row>
    <row r="10" spans="1:3" ht="15" customHeight="1">
      <c r="A10" s="88"/>
      <c r="B10" s="5" t="s">
        <v>6</v>
      </c>
      <c r="C10" s="62"/>
    </row>
    <row r="11" spans="1:3" ht="15" customHeight="1">
      <c r="A11" s="88"/>
      <c r="B11" s="3" t="s">
        <v>226</v>
      </c>
      <c r="C11" s="61">
        <v>14892</v>
      </c>
    </row>
    <row r="12" spans="1:3" ht="15" customHeight="1">
      <c r="A12" s="88"/>
      <c r="B12" s="3" t="s">
        <v>7</v>
      </c>
      <c r="C12" s="61">
        <v>12325</v>
      </c>
    </row>
    <row r="13" spans="1:3">
      <c r="A13" s="88"/>
      <c r="B13" s="3" t="s">
        <v>8</v>
      </c>
      <c r="C13" s="4">
        <v>0.8276</v>
      </c>
    </row>
    <row r="14" spans="1:3" ht="15" customHeight="1">
      <c r="A14" s="88"/>
      <c r="B14" s="3"/>
      <c r="C14" s="62"/>
    </row>
    <row r="15" spans="1:3" ht="15" customHeight="1">
      <c r="A15" s="88"/>
      <c r="B15" s="5" t="s">
        <v>223</v>
      </c>
      <c r="C15" s="62"/>
    </row>
    <row r="16" spans="1:3" ht="15" customHeight="1">
      <c r="A16" s="88"/>
      <c r="B16" s="74" t="s">
        <v>231</v>
      </c>
      <c r="C16" s="71">
        <v>23228.57</v>
      </c>
    </row>
    <row r="17" spans="1:3" ht="15" customHeight="1">
      <c r="A17" s="88"/>
      <c r="B17" s="3" t="s">
        <v>232</v>
      </c>
      <c r="C17" s="29">
        <v>4201.74</v>
      </c>
    </row>
    <row r="18" spans="1:3" ht="15" customHeight="1">
      <c r="A18" s="88"/>
      <c r="B18" s="74" t="s">
        <v>233</v>
      </c>
      <c r="C18" s="70">
        <v>0.1492</v>
      </c>
    </row>
    <row r="19" spans="1:3" ht="15" customHeight="1" thickBot="1">
      <c r="A19" s="89"/>
      <c r="B19" s="75" t="s">
        <v>228</v>
      </c>
      <c r="C19" s="30" t="s">
        <v>229</v>
      </c>
    </row>
    <row r="20" spans="1:3" ht="15" customHeight="1">
      <c r="A20" s="84" t="s">
        <v>12</v>
      </c>
      <c r="B20" s="3" t="s">
        <v>3</v>
      </c>
      <c r="C20" s="61">
        <v>18840</v>
      </c>
    </row>
    <row r="21" spans="1:3" ht="15" customHeight="1">
      <c r="A21" s="85"/>
      <c r="B21" s="3"/>
      <c r="C21" s="61"/>
    </row>
    <row r="22" spans="1:3" ht="15" customHeight="1">
      <c r="A22" s="85"/>
      <c r="B22" s="5" t="s">
        <v>2</v>
      </c>
      <c r="C22" s="62"/>
    </row>
    <row r="23" spans="1:3" ht="15" customHeight="1">
      <c r="A23" s="85"/>
      <c r="B23" s="3" t="s">
        <v>225</v>
      </c>
      <c r="C23" s="61">
        <v>12294</v>
      </c>
    </row>
    <row r="24" spans="1:3" ht="15" customHeight="1">
      <c r="A24" s="85"/>
      <c r="B24" s="3" t="s">
        <v>4</v>
      </c>
      <c r="C24" s="61">
        <v>10374</v>
      </c>
    </row>
    <row r="25" spans="1:3" ht="15" customHeight="1">
      <c r="A25" s="85"/>
      <c r="B25" s="3" t="s">
        <v>5</v>
      </c>
      <c r="C25" s="4">
        <v>0.84379999999999999</v>
      </c>
    </row>
    <row r="26" spans="1:3" ht="15" customHeight="1">
      <c r="A26" s="85"/>
      <c r="B26" s="3"/>
      <c r="C26" s="62"/>
    </row>
    <row r="27" spans="1:3" ht="15.75" customHeight="1">
      <c r="A27" s="85"/>
      <c r="B27" s="5" t="s">
        <v>6</v>
      </c>
      <c r="C27" s="62"/>
    </row>
    <row r="28" spans="1:3" ht="15" customHeight="1">
      <c r="A28" s="85"/>
      <c r="B28" s="3" t="s">
        <v>226</v>
      </c>
      <c r="C28" s="61">
        <v>2713</v>
      </c>
    </row>
    <row r="29" spans="1:3" ht="15" customHeight="1">
      <c r="A29" s="85"/>
      <c r="B29" s="3" t="s">
        <v>7</v>
      </c>
      <c r="C29" s="61">
        <v>2356</v>
      </c>
    </row>
    <row r="30" spans="1:3" ht="15" customHeight="1">
      <c r="A30" s="85"/>
      <c r="B30" s="3" t="s">
        <v>8</v>
      </c>
      <c r="C30" s="4">
        <v>0.86839999999999995</v>
      </c>
    </row>
    <row r="31" spans="1:3" ht="15" customHeight="1">
      <c r="A31" s="85"/>
      <c r="B31" s="3"/>
      <c r="C31" s="62"/>
    </row>
    <row r="32" spans="1:3" ht="15" customHeight="1">
      <c r="A32" s="85"/>
      <c r="B32" s="5" t="s">
        <v>223</v>
      </c>
      <c r="C32" s="62"/>
    </row>
    <row r="33" spans="1:3" ht="15" customHeight="1">
      <c r="A33" s="85"/>
      <c r="B33" s="74" t="s">
        <v>227</v>
      </c>
      <c r="C33" s="71">
        <v>28022.54</v>
      </c>
    </row>
    <row r="34" spans="1:3" ht="15" customHeight="1">
      <c r="A34" s="85"/>
      <c r="B34" s="3" t="s">
        <v>218</v>
      </c>
      <c r="C34" s="69">
        <v>3811.37</v>
      </c>
    </row>
    <row r="35" spans="1:3" ht="15" customHeight="1">
      <c r="A35" s="85"/>
      <c r="B35" s="74" t="s">
        <v>221</v>
      </c>
      <c r="C35" s="70">
        <v>0.1201</v>
      </c>
    </row>
    <row r="36" spans="1:3" ht="15" customHeight="1" thickBot="1">
      <c r="A36" s="86"/>
      <c r="B36" s="75" t="s">
        <v>228</v>
      </c>
      <c r="C36" s="30" t="s">
        <v>229</v>
      </c>
    </row>
    <row r="37" spans="1:3" ht="15" customHeight="1">
      <c r="A37" s="84" t="s">
        <v>28</v>
      </c>
      <c r="B37" s="3" t="s">
        <v>3</v>
      </c>
      <c r="C37" s="61">
        <v>15193</v>
      </c>
    </row>
    <row r="38" spans="1:3" ht="15" customHeight="1">
      <c r="A38" s="85"/>
      <c r="B38" s="5"/>
      <c r="C38" s="62"/>
    </row>
    <row r="39" spans="1:3" ht="15" customHeight="1">
      <c r="A39" s="85"/>
      <c r="B39" s="5" t="s">
        <v>2</v>
      </c>
      <c r="C39" s="62"/>
    </row>
    <row r="40" spans="1:3" ht="15" customHeight="1">
      <c r="A40" s="85"/>
      <c r="B40" s="3" t="s">
        <v>225</v>
      </c>
      <c r="C40" s="61">
        <v>8474</v>
      </c>
    </row>
    <row r="41" spans="1:3" ht="17.25" customHeight="1">
      <c r="A41" s="85"/>
      <c r="B41" s="3" t="s">
        <v>4</v>
      </c>
      <c r="C41" s="61">
        <v>7216</v>
      </c>
    </row>
    <row r="42" spans="1:3" ht="15" customHeight="1">
      <c r="A42" s="85"/>
      <c r="B42" s="3" t="s">
        <v>5</v>
      </c>
      <c r="C42" s="4">
        <v>0.85150000000000003</v>
      </c>
    </row>
    <row r="43" spans="1:3" ht="15" customHeight="1">
      <c r="A43" s="85"/>
      <c r="B43" s="3"/>
      <c r="C43" s="4"/>
    </row>
    <row r="44" spans="1:3" ht="15" customHeight="1">
      <c r="A44" s="85"/>
      <c r="B44" s="5" t="s">
        <v>6</v>
      </c>
      <c r="C44" s="62"/>
    </row>
    <row r="45" spans="1:3" ht="15" customHeight="1">
      <c r="A45" s="85"/>
      <c r="B45" s="3" t="s">
        <v>226</v>
      </c>
      <c r="C45" s="61">
        <v>2144</v>
      </c>
    </row>
    <row r="46" spans="1:3" ht="15" customHeight="1">
      <c r="A46" s="85"/>
      <c r="B46" s="3" t="s">
        <v>7</v>
      </c>
      <c r="C46" s="61">
        <v>1779</v>
      </c>
    </row>
    <row r="47" spans="1:3" ht="15" customHeight="1">
      <c r="A47" s="85"/>
      <c r="B47" s="3" t="s">
        <v>8</v>
      </c>
      <c r="C47" s="4">
        <v>0.82979999999999998</v>
      </c>
    </row>
    <row r="48" spans="1:3" ht="15" customHeight="1">
      <c r="A48" s="85"/>
      <c r="B48" s="3"/>
      <c r="C48" s="62"/>
    </row>
    <row r="49" spans="1:3" ht="15" customHeight="1">
      <c r="A49" s="85"/>
      <c r="B49" s="5" t="s">
        <v>223</v>
      </c>
      <c r="C49" s="62"/>
    </row>
    <row r="50" spans="1:3" ht="15" customHeight="1">
      <c r="A50" s="85"/>
      <c r="B50" s="74" t="s">
        <v>227</v>
      </c>
      <c r="C50" s="71">
        <v>32488.63</v>
      </c>
    </row>
    <row r="51" spans="1:3" ht="15" customHeight="1">
      <c r="A51" s="85"/>
      <c r="B51" s="3" t="s">
        <v>218</v>
      </c>
      <c r="C51" s="6">
        <v>4173.5600000000004</v>
      </c>
    </row>
    <row r="52" spans="1:3" ht="15" customHeight="1">
      <c r="A52" s="85"/>
      <c r="B52" s="74" t="s">
        <v>221</v>
      </c>
      <c r="C52" s="70">
        <v>0.13070000000000001</v>
      </c>
    </row>
    <row r="53" spans="1:3" ht="17.25" customHeight="1" thickBot="1">
      <c r="A53" s="86"/>
      <c r="B53" s="75" t="s">
        <v>228</v>
      </c>
      <c r="C53" s="30" t="s">
        <v>229</v>
      </c>
    </row>
    <row r="54" spans="1:3" ht="15" customHeight="1">
      <c r="A54" s="84" t="s">
        <v>11</v>
      </c>
      <c r="B54" s="3" t="s">
        <v>3</v>
      </c>
      <c r="C54" s="61">
        <v>3650</v>
      </c>
    </row>
    <row r="55" spans="1:3" ht="15" customHeight="1">
      <c r="A55" s="85"/>
      <c r="B55" s="3"/>
      <c r="C55" s="61"/>
    </row>
    <row r="56" spans="1:3" ht="15" customHeight="1">
      <c r="A56" s="85"/>
      <c r="B56" s="5" t="s">
        <v>2</v>
      </c>
      <c r="C56" s="62"/>
    </row>
    <row r="57" spans="1:3" ht="15" customHeight="1">
      <c r="A57" s="85"/>
      <c r="B57" s="3" t="s">
        <v>225</v>
      </c>
      <c r="C57" s="61">
        <v>2255</v>
      </c>
    </row>
    <row r="58" spans="1:3" ht="15" customHeight="1">
      <c r="A58" s="85"/>
      <c r="B58" s="3" t="s">
        <v>4</v>
      </c>
      <c r="C58" s="61">
        <v>1976</v>
      </c>
    </row>
    <row r="59" spans="1:3" ht="15" customHeight="1">
      <c r="A59" s="85"/>
      <c r="B59" s="3" t="s">
        <v>5</v>
      </c>
      <c r="C59" s="4">
        <v>0.87629999999999997</v>
      </c>
    </row>
    <row r="60" spans="1:3" ht="15" customHeight="1">
      <c r="A60" s="85"/>
      <c r="B60" s="3"/>
      <c r="C60" s="4"/>
    </row>
    <row r="61" spans="1:3" ht="15" customHeight="1">
      <c r="A61" s="85"/>
      <c r="B61" s="5" t="s">
        <v>6</v>
      </c>
      <c r="C61" s="62"/>
    </row>
    <row r="62" spans="1:3" ht="15" customHeight="1">
      <c r="A62" s="85"/>
      <c r="B62" s="3" t="s">
        <v>226</v>
      </c>
      <c r="C62" s="61">
        <v>255</v>
      </c>
    </row>
    <row r="63" spans="1:3" ht="15" customHeight="1">
      <c r="A63" s="85"/>
      <c r="B63" s="3" t="s">
        <v>7</v>
      </c>
      <c r="C63" s="61">
        <v>178</v>
      </c>
    </row>
    <row r="64" spans="1:3" ht="15" customHeight="1">
      <c r="A64" s="85"/>
      <c r="B64" s="3" t="s">
        <v>8</v>
      </c>
      <c r="C64" s="4">
        <v>0.69799999999999995</v>
      </c>
    </row>
    <row r="65" spans="1:3" ht="15" customHeight="1">
      <c r="A65" s="85"/>
      <c r="B65" s="3"/>
      <c r="C65" s="62"/>
    </row>
    <row r="66" spans="1:3" ht="15" customHeight="1">
      <c r="A66" s="85"/>
      <c r="B66" s="5" t="s">
        <v>223</v>
      </c>
      <c r="C66" s="62"/>
    </row>
    <row r="67" spans="1:3" ht="18.75" customHeight="1">
      <c r="A67" s="85"/>
      <c r="B67" s="74" t="s">
        <v>227</v>
      </c>
      <c r="C67" s="71">
        <v>17023.21</v>
      </c>
    </row>
    <row r="68" spans="1:3" ht="15" customHeight="1">
      <c r="A68" s="85"/>
      <c r="B68" s="3" t="s">
        <v>218</v>
      </c>
      <c r="C68" s="69">
        <v>5476.48</v>
      </c>
    </row>
    <row r="69" spans="1:3" ht="15" customHeight="1">
      <c r="A69" s="85"/>
      <c r="B69" s="74" t="s">
        <v>221</v>
      </c>
      <c r="C69" s="70">
        <v>0.30549999999999999</v>
      </c>
    </row>
    <row r="70" spans="1:3" ht="15" customHeight="1" thickBot="1">
      <c r="A70" s="86"/>
      <c r="B70" s="75" t="s">
        <v>228</v>
      </c>
      <c r="C70" s="30" t="s">
        <v>229</v>
      </c>
    </row>
    <row r="71" spans="1:3" ht="15" customHeight="1">
      <c r="A71" s="84" t="s">
        <v>14</v>
      </c>
      <c r="B71" s="3" t="s">
        <v>3</v>
      </c>
      <c r="C71" s="61">
        <v>4403</v>
      </c>
    </row>
    <row r="72" spans="1:3" ht="15" customHeight="1">
      <c r="A72" s="85"/>
      <c r="B72" s="5"/>
      <c r="C72" s="62"/>
    </row>
    <row r="73" spans="1:3" ht="15" customHeight="1">
      <c r="A73" s="85"/>
      <c r="B73" s="5" t="s">
        <v>2</v>
      </c>
      <c r="C73" s="62"/>
    </row>
    <row r="74" spans="1:3" ht="15" customHeight="1">
      <c r="A74" s="85"/>
      <c r="B74" s="3" t="s">
        <v>225</v>
      </c>
      <c r="C74" s="61">
        <v>2918</v>
      </c>
    </row>
    <row r="75" spans="1:3" ht="15" customHeight="1">
      <c r="A75" s="85"/>
      <c r="B75" s="3" t="s">
        <v>4</v>
      </c>
      <c r="C75" s="61">
        <v>2268</v>
      </c>
    </row>
    <row r="76" spans="1:3" ht="15" customHeight="1">
      <c r="A76" s="85"/>
      <c r="B76" s="3" t="s">
        <v>5</v>
      </c>
      <c r="C76" s="4">
        <v>0.7772</v>
      </c>
    </row>
    <row r="77" spans="1:3" ht="15" customHeight="1">
      <c r="A77" s="85"/>
      <c r="B77" s="3"/>
      <c r="C77" s="4"/>
    </row>
    <row r="78" spans="1:3" ht="15" customHeight="1">
      <c r="A78" s="85"/>
      <c r="B78" s="5" t="s">
        <v>6</v>
      </c>
      <c r="C78" s="62"/>
    </row>
    <row r="79" spans="1:3" ht="15" customHeight="1">
      <c r="A79" s="85"/>
      <c r="B79" s="3" t="s">
        <v>226</v>
      </c>
      <c r="C79" s="61">
        <v>397</v>
      </c>
    </row>
    <row r="80" spans="1:3" ht="15" customHeight="1">
      <c r="A80" s="85"/>
      <c r="B80" s="3" t="s">
        <v>7</v>
      </c>
      <c r="C80" s="61">
        <v>356</v>
      </c>
    </row>
    <row r="81" spans="1:3" ht="15" customHeight="1">
      <c r="A81" s="85"/>
      <c r="B81" s="3" t="s">
        <v>8</v>
      </c>
      <c r="C81" s="4">
        <v>0.89670000000000005</v>
      </c>
    </row>
    <row r="82" spans="1:3" ht="15" customHeight="1">
      <c r="A82" s="85"/>
      <c r="B82" s="3"/>
      <c r="C82" s="62"/>
    </row>
    <row r="83" spans="1:3" ht="15" customHeight="1">
      <c r="A83" s="85"/>
      <c r="B83" s="5" t="s">
        <v>223</v>
      </c>
      <c r="C83" s="62"/>
    </row>
    <row r="84" spans="1:3" ht="15" customHeight="1">
      <c r="A84" s="85"/>
      <c r="B84" s="74" t="s">
        <v>227</v>
      </c>
      <c r="C84" s="71">
        <v>47327.47</v>
      </c>
    </row>
    <row r="85" spans="1:3" ht="15" customHeight="1">
      <c r="A85" s="85"/>
      <c r="B85" s="3" t="s">
        <v>218</v>
      </c>
      <c r="C85" s="69">
        <v>4810.1499999999996</v>
      </c>
    </row>
    <row r="86" spans="1:3" ht="15" customHeight="1">
      <c r="A86" s="85"/>
      <c r="B86" s="74" t="s">
        <v>221</v>
      </c>
      <c r="C86" s="70">
        <v>0.1023</v>
      </c>
    </row>
    <row r="87" spans="1:3" ht="15" customHeight="1" thickBot="1">
      <c r="A87" s="86"/>
      <c r="B87" s="75" t="s">
        <v>228</v>
      </c>
      <c r="C87" s="30" t="s">
        <v>229</v>
      </c>
    </row>
    <row r="88" spans="1:3" ht="15" customHeight="1">
      <c r="A88" s="84" t="s">
        <v>29</v>
      </c>
      <c r="B88" s="3" t="s">
        <v>3</v>
      </c>
      <c r="C88" s="61">
        <v>5605</v>
      </c>
    </row>
    <row r="89" spans="1:3" ht="15" customHeight="1">
      <c r="A89" s="85"/>
      <c r="B89" s="5"/>
      <c r="C89" s="62"/>
    </row>
    <row r="90" spans="1:3" ht="15" customHeight="1">
      <c r="A90" s="85"/>
      <c r="B90" s="5" t="s">
        <v>2</v>
      </c>
      <c r="C90" s="62"/>
    </row>
    <row r="91" spans="1:3" ht="15" customHeight="1">
      <c r="A91" s="85"/>
      <c r="B91" s="3" t="s">
        <v>225</v>
      </c>
      <c r="C91" s="61">
        <v>3481</v>
      </c>
    </row>
    <row r="92" spans="1:3" ht="15" customHeight="1">
      <c r="A92" s="85"/>
      <c r="B92" s="3" t="s">
        <v>4</v>
      </c>
      <c r="C92" s="61">
        <v>2356</v>
      </c>
    </row>
    <row r="93" spans="1:3" ht="15" customHeight="1">
      <c r="A93" s="85"/>
      <c r="B93" s="3" t="s">
        <v>5</v>
      </c>
      <c r="C93" s="4">
        <v>0.67679999999999996</v>
      </c>
    </row>
    <row r="94" spans="1:3" ht="15" customHeight="1">
      <c r="A94" s="85"/>
      <c r="B94" s="3"/>
      <c r="C94" s="4"/>
    </row>
    <row r="95" spans="1:3" ht="15" customHeight="1">
      <c r="A95" s="85"/>
      <c r="B95" s="5" t="s">
        <v>6</v>
      </c>
      <c r="C95" s="62"/>
    </row>
    <row r="96" spans="1:3" ht="15" customHeight="1">
      <c r="A96" s="85"/>
      <c r="B96" s="3" t="s">
        <v>226</v>
      </c>
      <c r="C96" s="61">
        <v>548</v>
      </c>
    </row>
    <row r="97" spans="1:3" ht="15" customHeight="1">
      <c r="A97" s="85"/>
      <c r="B97" s="3" t="s">
        <v>7</v>
      </c>
      <c r="C97" s="61">
        <v>481</v>
      </c>
    </row>
    <row r="98" spans="1:3" ht="15" customHeight="1">
      <c r="A98" s="85"/>
      <c r="B98" s="3" t="s">
        <v>8</v>
      </c>
      <c r="C98" s="4">
        <v>0.87770000000000004</v>
      </c>
    </row>
    <row r="99" spans="1:3" ht="15" customHeight="1">
      <c r="A99" s="85"/>
      <c r="B99" s="3"/>
      <c r="C99" s="62"/>
    </row>
    <row r="100" spans="1:3" ht="15" customHeight="1">
      <c r="A100" s="85"/>
      <c r="B100" s="5" t="s">
        <v>223</v>
      </c>
      <c r="C100" s="62"/>
    </row>
    <row r="101" spans="1:3" ht="15" customHeight="1">
      <c r="A101" s="85"/>
      <c r="B101" s="74" t="s">
        <v>227</v>
      </c>
      <c r="C101" s="71">
        <v>29774.639999999999</v>
      </c>
    </row>
    <row r="102" spans="1:3" ht="15" customHeight="1">
      <c r="A102" s="85"/>
      <c r="B102" s="3" t="s">
        <v>218</v>
      </c>
      <c r="C102" s="69">
        <v>3008.84</v>
      </c>
    </row>
    <row r="103" spans="1:3" ht="15" customHeight="1">
      <c r="A103" s="85"/>
      <c r="B103" s="74" t="s">
        <v>221</v>
      </c>
      <c r="C103" s="70">
        <v>0.1024</v>
      </c>
    </row>
    <row r="104" spans="1:3" ht="15" customHeight="1" thickBot="1">
      <c r="A104" s="86"/>
      <c r="B104" s="75" t="s">
        <v>228</v>
      </c>
      <c r="C104" s="30" t="s">
        <v>229</v>
      </c>
    </row>
    <row r="105" spans="1:3" ht="15" customHeight="1">
      <c r="A105" s="84" t="s">
        <v>22</v>
      </c>
      <c r="B105" s="3" t="s">
        <v>3</v>
      </c>
      <c r="C105" s="61">
        <v>7883</v>
      </c>
    </row>
    <row r="106" spans="1:3" ht="15" customHeight="1">
      <c r="A106" s="85"/>
      <c r="B106" s="5"/>
      <c r="C106" s="62"/>
    </row>
    <row r="107" spans="1:3" ht="15" customHeight="1">
      <c r="A107" s="85"/>
      <c r="B107" s="5" t="s">
        <v>2</v>
      </c>
      <c r="C107" s="62"/>
    </row>
    <row r="108" spans="1:3" ht="15" customHeight="1">
      <c r="A108" s="85"/>
      <c r="B108" s="3" t="s">
        <v>225</v>
      </c>
      <c r="C108" s="61">
        <v>5397</v>
      </c>
    </row>
    <row r="109" spans="1:3" ht="15" customHeight="1">
      <c r="A109" s="85"/>
      <c r="B109" s="3" t="s">
        <v>4</v>
      </c>
      <c r="C109" s="61">
        <v>4726</v>
      </c>
    </row>
    <row r="110" spans="1:3" ht="15" customHeight="1">
      <c r="A110" s="85"/>
      <c r="B110" s="3" t="s">
        <v>5</v>
      </c>
      <c r="C110" s="4">
        <v>0.87570000000000003</v>
      </c>
    </row>
    <row r="111" spans="1:3" ht="15" customHeight="1">
      <c r="A111" s="85"/>
      <c r="B111" s="3"/>
      <c r="C111" s="4"/>
    </row>
    <row r="112" spans="1:3" ht="15" customHeight="1">
      <c r="A112" s="85"/>
      <c r="B112" s="5" t="s">
        <v>6</v>
      </c>
      <c r="C112" s="62"/>
    </row>
    <row r="113" spans="1:3" ht="15" customHeight="1">
      <c r="A113" s="85"/>
      <c r="B113" s="3" t="s">
        <v>226</v>
      </c>
      <c r="C113" s="61">
        <v>1023</v>
      </c>
    </row>
    <row r="114" spans="1:3" ht="15" customHeight="1">
      <c r="A114" s="85"/>
      <c r="B114" s="3" t="s">
        <v>7</v>
      </c>
      <c r="C114" s="61">
        <v>861</v>
      </c>
    </row>
    <row r="115" spans="1:3" ht="15" customHeight="1">
      <c r="A115" s="85"/>
      <c r="B115" s="3" t="s">
        <v>8</v>
      </c>
      <c r="C115" s="4">
        <v>0.84160000000000001</v>
      </c>
    </row>
    <row r="116" spans="1:3" ht="15" customHeight="1">
      <c r="A116" s="85"/>
      <c r="B116" s="3"/>
      <c r="C116" s="62"/>
    </row>
    <row r="117" spans="1:3" ht="15" customHeight="1">
      <c r="A117" s="85"/>
      <c r="B117" s="5" t="s">
        <v>223</v>
      </c>
      <c r="C117" s="62"/>
    </row>
    <row r="118" spans="1:3" ht="15" customHeight="1">
      <c r="A118" s="85"/>
      <c r="B118" s="74" t="s">
        <v>227</v>
      </c>
      <c r="C118" s="71">
        <v>19259.61</v>
      </c>
    </row>
    <row r="119" spans="1:3" ht="15" customHeight="1">
      <c r="A119" s="85"/>
      <c r="B119" s="3" t="s">
        <v>218</v>
      </c>
      <c r="C119" s="69">
        <v>3548</v>
      </c>
    </row>
    <row r="120" spans="1:3" ht="15" customHeight="1">
      <c r="A120" s="85"/>
      <c r="B120" s="74" t="s">
        <v>221</v>
      </c>
      <c r="C120" s="70">
        <v>0.14149999999999999</v>
      </c>
    </row>
    <row r="121" spans="1:3" ht="15" customHeight="1" thickBot="1">
      <c r="A121" s="86"/>
      <c r="B121" s="75" t="s">
        <v>228</v>
      </c>
      <c r="C121" s="30" t="s">
        <v>229</v>
      </c>
    </row>
    <row r="122" spans="1:3" ht="15" customHeight="1">
      <c r="A122" s="84" t="s">
        <v>31</v>
      </c>
      <c r="B122" s="3" t="s">
        <v>3</v>
      </c>
      <c r="C122" s="61">
        <v>5427</v>
      </c>
    </row>
    <row r="123" spans="1:3" ht="15" customHeight="1">
      <c r="A123" s="85"/>
      <c r="B123" s="5"/>
      <c r="C123" s="62"/>
    </row>
    <row r="124" spans="1:3" ht="15" customHeight="1">
      <c r="A124" s="85"/>
      <c r="B124" s="5" t="s">
        <v>2</v>
      </c>
      <c r="C124" s="62"/>
    </row>
    <row r="125" spans="1:3" ht="15" customHeight="1">
      <c r="A125" s="85"/>
      <c r="B125" s="3" t="s">
        <v>225</v>
      </c>
      <c r="C125" s="61">
        <v>1438</v>
      </c>
    </row>
    <row r="126" spans="1:3" ht="15" customHeight="1">
      <c r="A126" s="85"/>
      <c r="B126" s="3" t="s">
        <v>4</v>
      </c>
      <c r="C126" s="61">
        <v>911</v>
      </c>
    </row>
    <row r="127" spans="1:3" ht="15" customHeight="1">
      <c r="A127" s="85"/>
      <c r="B127" s="3" t="s">
        <v>5</v>
      </c>
      <c r="C127" s="4">
        <v>0.63349999999999995</v>
      </c>
    </row>
    <row r="128" spans="1:3" ht="15" customHeight="1">
      <c r="A128" s="85"/>
      <c r="B128" s="3"/>
      <c r="C128" s="4"/>
    </row>
    <row r="129" spans="1:3" ht="15" customHeight="1">
      <c r="A129" s="85"/>
      <c r="B129" s="5" t="s">
        <v>6</v>
      </c>
      <c r="C129" s="62"/>
    </row>
    <row r="130" spans="1:3" ht="15" customHeight="1">
      <c r="A130" s="85"/>
      <c r="B130" s="3" t="s">
        <v>226</v>
      </c>
      <c r="C130" s="61">
        <v>268</v>
      </c>
    </row>
    <row r="131" spans="1:3" ht="15" customHeight="1">
      <c r="A131" s="85"/>
      <c r="B131" s="3" t="s">
        <v>7</v>
      </c>
      <c r="C131" s="61">
        <v>142</v>
      </c>
    </row>
    <row r="132" spans="1:3" ht="15" customHeight="1">
      <c r="A132" s="85"/>
      <c r="B132" s="3" t="s">
        <v>8</v>
      </c>
      <c r="C132" s="4">
        <v>0.52990000000000004</v>
      </c>
    </row>
    <row r="133" spans="1:3" ht="13.5" customHeight="1">
      <c r="A133" s="85"/>
      <c r="B133" s="3"/>
      <c r="C133" s="62"/>
    </row>
    <row r="134" spans="1:3" ht="13.5" customHeight="1">
      <c r="A134" s="85"/>
      <c r="B134" s="5" t="s">
        <v>223</v>
      </c>
      <c r="C134" s="62"/>
    </row>
    <row r="135" spans="1:3" ht="15" customHeight="1">
      <c r="A135" s="85"/>
      <c r="B135" s="74" t="s">
        <v>227</v>
      </c>
      <c r="C135" s="71">
        <v>8726.1299999999992</v>
      </c>
    </row>
    <row r="136" spans="1:3" ht="15" customHeight="1">
      <c r="A136" s="85"/>
      <c r="B136" s="3" t="s">
        <v>218</v>
      </c>
      <c r="C136" s="69">
        <v>11091.4</v>
      </c>
    </row>
    <row r="137" spans="1:3" ht="15" customHeight="1">
      <c r="A137" s="85"/>
      <c r="B137" s="74" t="s">
        <v>221</v>
      </c>
      <c r="C137" s="70">
        <v>0.8821</v>
      </c>
    </row>
    <row r="138" spans="1:3" ht="15" customHeight="1" thickBot="1">
      <c r="A138" s="86"/>
      <c r="B138" s="75" t="s">
        <v>228</v>
      </c>
      <c r="C138" s="30" t="s">
        <v>229</v>
      </c>
    </row>
    <row r="139" spans="1:3" ht="15" customHeight="1">
      <c r="A139" s="84" t="s">
        <v>13</v>
      </c>
      <c r="B139" s="3" t="s">
        <v>3</v>
      </c>
      <c r="C139" s="61">
        <v>2415</v>
      </c>
    </row>
    <row r="140" spans="1:3" ht="15" customHeight="1">
      <c r="A140" s="85"/>
      <c r="B140" s="5"/>
      <c r="C140" s="62"/>
    </row>
    <row r="141" spans="1:3" ht="15" customHeight="1">
      <c r="A141" s="85"/>
      <c r="B141" s="5" t="s">
        <v>2</v>
      </c>
      <c r="C141" s="62"/>
    </row>
    <row r="142" spans="1:3" ht="15" customHeight="1">
      <c r="A142" s="85"/>
      <c r="B142" s="3" t="s">
        <v>225</v>
      </c>
      <c r="C142" s="61">
        <v>2104</v>
      </c>
    </row>
    <row r="143" spans="1:3" ht="15" customHeight="1">
      <c r="A143" s="85"/>
      <c r="B143" s="3" t="s">
        <v>4</v>
      </c>
      <c r="C143" s="61">
        <v>1434</v>
      </c>
    </row>
    <row r="144" spans="1:3" ht="15" customHeight="1">
      <c r="A144" s="85"/>
      <c r="B144" s="3" t="s">
        <v>5</v>
      </c>
      <c r="C144" s="4">
        <v>0.68159999999999998</v>
      </c>
    </row>
    <row r="145" spans="1:3" ht="15" customHeight="1">
      <c r="A145" s="85"/>
      <c r="B145" s="3"/>
      <c r="C145" s="62"/>
    </row>
    <row r="146" spans="1:3" ht="15" customHeight="1">
      <c r="A146" s="85"/>
      <c r="B146" s="5" t="s">
        <v>6</v>
      </c>
      <c r="C146" s="62"/>
    </row>
    <row r="147" spans="1:3" ht="15" customHeight="1">
      <c r="A147" s="85"/>
      <c r="B147" s="3" t="s">
        <v>226</v>
      </c>
      <c r="C147" s="61">
        <v>983</v>
      </c>
    </row>
    <row r="148" spans="1:3" ht="14.25" customHeight="1">
      <c r="A148" s="85"/>
      <c r="B148" s="3" t="s">
        <v>7</v>
      </c>
      <c r="C148" s="61">
        <v>651</v>
      </c>
    </row>
    <row r="149" spans="1:3" ht="15" customHeight="1">
      <c r="A149" s="85"/>
      <c r="B149" s="3" t="s">
        <v>8</v>
      </c>
      <c r="C149" s="4">
        <v>0.6623</v>
      </c>
    </row>
    <row r="150" spans="1:3" ht="15" customHeight="1">
      <c r="A150" s="85"/>
      <c r="B150" s="3"/>
      <c r="C150" s="4"/>
    </row>
    <row r="151" spans="1:3" ht="15" customHeight="1">
      <c r="A151" s="85"/>
      <c r="B151" s="5" t="s">
        <v>223</v>
      </c>
      <c r="C151" s="4"/>
    </row>
    <row r="152" spans="1:3" ht="15" customHeight="1">
      <c r="A152" s="85"/>
      <c r="B152" s="74" t="s">
        <v>227</v>
      </c>
      <c r="C152" s="71">
        <v>6147.55</v>
      </c>
    </row>
    <row r="153" spans="1:3" ht="15" customHeight="1">
      <c r="A153" s="85"/>
      <c r="B153" s="3" t="s">
        <v>218</v>
      </c>
      <c r="C153" s="69">
        <v>6133.03</v>
      </c>
    </row>
    <row r="154" spans="1:3" ht="15" customHeight="1">
      <c r="A154" s="85"/>
      <c r="B154" s="74" t="s">
        <v>221</v>
      </c>
      <c r="C154" s="70">
        <v>0.62860000000000005</v>
      </c>
    </row>
    <row r="155" spans="1:3" ht="15" customHeight="1" thickBot="1">
      <c r="A155" s="86"/>
      <c r="B155" s="75" t="s">
        <v>228</v>
      </c>
      <c r="C155" s="30" t="s">
        <v>229</v>
      </c>
    </row>
    <row r="156" spans="1:3" ht="15" customHeight="1">
      <c r="A156" s="84" t="s">
        <v>41</v>
      </c>
      <c r="B156" s="3" t="s">
        <v>3</v>
      </c>
      <c r="C156" s="61">
        <v>2336</v>
      </c>
    </row>
    <row r="157" spans="1:3" ht="15" customHeight="1">
      <c r="A157" s="85"/>
      <c r="B157" s="5"/>
      <c r="C157" s="62"/>
    </row>
    <row r="158" spans="1:3" ht="15" customHeight="1">
      <c r="A158" s="85"/>
      <c r="B158" s="5" t="s">
        <v>2</v>
      </c>
      <c r="C158" s="62"/>
    </row>
    <row r="159" spans="1:3" ht="15" customHeight="1">
      <c r="A159" s="85"/>
      <c r="B159" s="3" t="s">
        <v>225</v>
      </c>
      <c r="C159" s="61">
        <v>1048</v>
      </c>
    </row>
    <row r="160" spans="1:3" ht="17.25" customHeight="1">
      <c r="A160" s="85"/>
      <c r="B160" s="3" t="s">
        <v>4</v>
      </c>
      <c r="C160" s="61">
        <v>909</v>
      </c>
    </row>
    <row r="161" spans="1:3" ht="15" customHeight="1">
      <c r="A161" s="85"/>
      <c r="B161" s="3" t="s">
        <v>5</v>
      </c>
      <c r="C161" s="4">
        <v>0.86739999999999995</v>
      </c>
    </row>
    <row r="162" spans="1:3" ht="15.75" customHeight="1">
      <c r="A162" s="85"/>
      <c r="B162" s="3"/>
      <c r="C162" s="4"/>
    </row>
    <row r="163" spans="1:3" ht="15" customHeight="1">
      <c r="A163" s="85"/>
      <c r="B163" s="5" t="s">
        <v>6</v>
      </c>
      <c r="C163" s="62"/>
    </row>
    <row r="164" spans="1:3" ht="15" customHeight="1">
      <c r="A164" s="85"/>
      <c r="B164" s="3" t="s">
        <v>226</v>
      </c>
      <c r="C164" s="61">
        <v>240</v>
      </c>
    </row>
    <row r="165" spans="1:3" ht="15" customHeight="1">
      <c r="A165" s="85"/>
      <c r="B165" s="3" t="s">
        <v>7</v>
      </c>
      <c r="C165" s="61">
        <v>210</v>
      </c>
    </row>
    <row r="166" spans="1:3" ht="15" customHeight="1">
      <c r="A166" s="85"/>
      <c r="B166" s="3" t="s">
        <v>8</v>
      </c>
      <c r="C166" s="4">
        <v>0.875</v>
      </c>
    </row>
    <row r="167" spans="1:3" ht="15" customHeight="1">
      <c r="A167" s="85"/>
      <c r="B167" s="3"/>
      <c r="C167" s="4"/>
    </row>
    <row r="168" spans="1:3" ht="15" customHeight="1">
      <c r="A168" s="85"/>
      <c r="B168" s="5" t="s">
        <v>223</v>
      </c>
      <c r="C168" s="62"/>
    </row>
    <row r="169" spans="1:3" ht="15" customHeight="1">
      <c r="A169" s="85"/>
      <c r="B169" s="74" t="s">
        <v>227</v>
      </c>
      <c r="C169" s="71">
        <v>36842.61</v>
      </c>
    </row>
    <row r="170" spans="1:3" ht="15" customHeight="1">
      <c r="A170" s="85"/>
      <c r="B170" s="3" t="s">
        <v>218</v>
      </c>
      <c r="C170" s="69">
        <v>4453.32</v>
      </c>
    </row>
    <row r="171" spans="1:3" ht="15" customHeight="1">
      <c r="A171" s="85"/>
      <c r="B171" s="74" t="s">
        <v>221</v>
      </c>
      <c r="C171" s="70">
        <v>0.1618</v>
      </c>
    </row>
    <row r="172" spans="1:3" ht="15" customHeight="1" thickBot="1">
      <c r="A172" s="86"/>
      <c r="B172" s="75" t="s">
        <v>228</v>
      </c>
      <c r="C172" s="30" t="s">
        <v>229</v>
      </c>
    </row>
    <row r="173" spans="1:3" ht="15" customHeight="1">
      <c r="A173" s="84" t="s">
        <v>37</v>
      </c>
      <c r="B173" s="3" t="s">
        <v>3</v>
      </c>
      <c r="C173" s="61">
        <v>2872</v>
      </c>
    </row>
    <row r="174" spans="1:3" ht="15" customHeight="1">
      <c r="A174" s="85"/>
      <c r="B174" s="5"/>
      <c r="C174" s="62"/>
    </row>
    <row r="175" spans="1:3" ht="15" customHeight="1">
      <c r="A175" s="85"/>
      <c r="B175" s="5" t="s">
        <v>2</v>
      </c>
      <c r="C175" s="62"/>
    </row>
    <row r="176" spans="1:3" ht="15" customHeight="1">
      <c r="A176" s="85"/>
      <c r="B176" s="3" t="s">
        <v>225</v>
      </c>
      <c r="C176" s="61">
        <v>1271</v>
      </c>
    </row>
    <row r="177" spans="1:3" ht="15" customHeight="1">
      <c r="A177" s="85"/>
      <c r="B177" s="3" t="s">
        <v>4</v>
      </c>
      <c r="C177" s="61">
        <v>1013</v>
      </c>
    </row>
    <row r="178" spans="1:3" ht="15" customHeight="1">
      <c r="A178" s="85"/>
      <c r="B178" s="3" t="s">
        <v>5</v>
      </c>
      <c r="C178" s="4">
        <v>0.79700000000000004</v>
      </c>
    </row>
    <row r="179" spans="1:3" ht="15" customHeight="1">
      <c r="A179" s="85"/>
      <c r="B179" s="3"/>
      <c r="C179" s="4"/>
    </row>
    <row r="180" spans="1:3" ht="15" customHeight="1">
      <c r="A180" s="85"/>
      <c r="B180" s="5" t="s">
        <v>6</v>
      </c>
      <c r="C180" s="62"/>
    </row>
    <row r="181" spans="1:3" ht="15" customHeight="1">
      <c r="A181" s="85"/>
      <c r="B181" s="3" t="s">
        <v>226</v>
      </c>
      <c r="C181" s="61">
        <v>325</v>
      </c>
    </row>
    <row r="182" spans="1:3" ht="15" customHeight="1">
      <c r="A182" s="85"/>
      <c r="B182" s="3" t="s">
        <v>7</v>
      </c>
      <c r="C182" s="61">
        <v>280</v>
      </c>
    </row>
    <row r="183" spans="1:3" ht="15" customHeight="1">
      <c r="A183" s="85"/>
      <c r="B183" s="3" t="s">
        <v>8</v>
      </c>
      <c r="C183" s="4">
        <v>0.86150000000000004</v>
      </c>
    </row>
    <row r="184" spans="1:3" ht="15" customHeight="1">
      <c r="A184" s="85"/>
      <c r="B184" s="3"/>
      <c r="C184" s="4"/>
    </row>
    <row r="185" spans="1:3" ht="12.75" customHeight="1">
      <c r="A185" s="85"/>
      <c r="B185" s="5" t="s">
        <v>223</v>
      </c>
      <c r="C185" s="62"/>
    </row>
    <row r="186" spans="1:3" ht="15" customHeight="1">
      <c r="A186" s="85"/>
      <c r="B186" s="74" t="s">
        <v>227</v>
      </c>
      <c r="C186" s="71">
        <v>24411.27</v>
      </c>
    </row>
    <row r="187" spans="1:3" ht="15" customHeight="1">
      <c r="A187" s="85"/>
      <c r="B187" s="3" t="s">
        <v>218</v>
      </c>
      <c r="C187" s="69">
        <v>4678.54</v>
      </c>
    </row>
    <row r="188" spans="1:3" ht="15" customHeight="1">
      <c r="A188" s="85"/>
      <c r="B188" s="74" t="s">
        <v>221</v>
      </c>
      <c r="C188" s="70">
        <v>0.1153</v>
      </c>
    </row>
    <row r="189" spans="1:3" ht="15" customHeight="1" thickBot="1">
      <c r="A189" s="86"/>
      <c r="B189" s="75" t="s">
        <v>228</v>
      </c>
      <c r="C189" s="30" t="s">
        <v>229</v>
      </c>
    </row>
    <row r="190" spans="1:3" ht="15" customHeight="1">
      <c r="A190" s="84" t="s">
        <v>44</v>
      </c>
      <c r="B190" s="3" t="s">
        <v>3</v>
      </c>
      <c r="C190" s="61">
        <v>3703</v>
      </c>
    </row>
    <row r="191" spans="1:3" ht="15" customHeight="1">
      <c r="A191" s="85"/>
      <c r="B191" s="5"/>
      <c r="C191" s="62"/>
    </row>
    <row r="192" spans="1:3" ht="15" customHeight="1">
      <c r="A192" s="85"/>
      <c r="B192" s="5" t="s">
        <v>2</v>
      </c>
      <c r="C192" s="62"/>
    </row>
    <row r="193" spans="1:3" ht="15" customHeight="1">
      <c r="A193" s="85"/>
      <c r="B193" s="3" t="s">
        <v>225</v>
      </c>
      <c r="C193" s="61">
        <v>2200</v>
      </c>
    </row>
    <row r="194" spans="1:3" ht="15" customHeight="1">
      <c r="A194" s="85"/>
      <c r="B194" s="3" t="s">
        <v>4</v>
      </c>
      <c r="C194" s="61">
        <v>1405</v>
      </c>
    </row>
    <row r="195" spans="1:3" ht="15" customHeight="1">
      <c r="A195" s="85"/>
      <c r="B195" s="3" t="s">
        <v>5</v>
      </c>
      <c r="C195" s="4">
        <v>0.63859999999999995</v>
      </c>
    </row>
    <row r="196" spans="1:3" ht="15" customHeight="1">
      <c r="A196" s="85"/>
      <c r="B196" s="3"/>
      <c r="C196" s="4"/>
    </row>
    <row r="197" spans="1:3" ht="15" customHeight="1">
      <c r="A197" s="85"/>
      <c r="B197" s="5" t="s">
        <v>6</v>
      </c>
      <c r="C197" s="62"/>
    </row>
    <row r="198" spans="1:3" ht="15" customHeight="1">
      <c r="A198" s="85"/>
      <c r="B198" s="3" t="s">
        <v>226</v>
      </c>
      <c r="C198" s="61">
        <v>239</v>
      </c>
    </row>
    <row r="199" spans="1:3" ht="15" customHeight="1">
      <c r="A199" s="85"/>
      <c r="B199" s="3" t="s">
        <v>7</v>
      </c>
      <c r="C199" s="61">
        <v>184</v>
      </c>
    </row>
    <row r="200" spans="1:3" ht="15" customHeight="1">
      <c r="A200" s="85"/>
      <c r="B200" s="3" t="s">
        <v>8</v>
      </c>
      <c r="C200" s="4">
        <v>0.76990000000000003</v>
      </c>
    </row>
    <row r="201" spans="1:3" ht="15" customHeight="1">
      <c r="A201" s="85"/>
      <c r="B201" s="3"/>
      <c r="C201" s="4"/>
    </row>
    <row r="202" spans="1:3" ht="15" customHeight="1">
      <c r="A202" s="85"/>
      <c r="B202" s="5" t="s">
        <v>223</v>
      </c>
      <c r="C202" s="62"/>
    </row>
    <row r="203" spans="1:3" ht="15" customHeight="1">
      <c r="A203" s="85"/>
      <c r="B203" s="74" t="s">
        <v>227</v>
      </c>
      <c r="C203" s="71">
        <v>7719.02</v>
      </c>
    </row>
    <row r="204" spans="1:3" ht="15" customHeight="1">
      <c r="A204" s="85"/>
      <c r="B204" s="3" t="s">
        <v>218</v>
      </c>
      <c r="C204" s="69">
        <v>5570.96</v>
      </c>
    </row>
    <row r="205" spans="1:3" ht="15" customHeight="1">
      <c r="A205" s="85"/>
      <c r="B205" s="74" t="s">
        <v>221</v>
      </c>
      <c r="C205" s="70">
        <v>0.54510000000000003</v>
      </c>
    </row>
    <row r="206" spans="1:3" ht="15" customHeight="1" thickBot="1">
      <c r="A206" s="86"/>
      <c r="B206" s="75" t="s">
        <v>228</v>
      </c>
      <c r="C206" s="30" t="s">
        <v>229</v>
      </c>
    </row>
    <row r="207" spans="1:3" ht="15" customHeight="1">
      <c r="A207" s="84" t="s">
        <v>32</v>
      </c>
      <c r="B207" s="3" t="s">
        <v>3</v>
      </c>
      <c r="C207" s="61">
        <v>6652</v>
      </c>
    </row>
    <row r="208" spans="1:3" ht="15" customHeight="1">
      <c r="A208" s="85"/>
      <c r="B208" s="5"/>
      <c r="C208" s="62"/>
    </row>
    <row r="209" spans="1:3" ht="15" customHeight="1">
      <c r="A209" s="85"/>
      <c r="B209" s="5" t="s">
        <v>2</v>
      </c>
      <c r="C209" s="62"/>
    </row>
    <row r="210" spans="1:3" ht="15" customHeight="1">
      <c r="A210" s="85"/>
      <c r="B210" s="3" t="s">
        <v>225</v>
      </c>
      <c r="C210" s="61">
        <v>5111</v>
      </c>
    </row>
    <row r="211" spans="1:3" ht="15" customHeight="1">
      <c r="A211" s="85"/>
      <c r="B211" s="3" t="s">
        <v>4</v>
      </c>
      <c r="C211" s="61">
        <v>4086</v>
      </c>
    </row>
    <row r="212" spans="1:3" ht="15" customHeight="1">
      <c r="A212" s="85"/>
      <c r="B212" s="3" t="s">
        <v>5</v>
      </c>
      <c r="C212" s="4">
        <v>0.79949999999999999</v>
      </c>
    </row>
    <row r="213" spans="1:3" ht="15.75" customHeight="1">
      <c r="A213" s="85"/>
      <c r="B213" s="3"/>
      <c r="C213" s="4"/>
    </row>
    <row r="214" spans="1:3" ht="15" customHeight="1">
      <c r="A214" s="85"/>
      <c r="B214" s="5" t="s">
        <v>6</v>
      </c>
      <c r="C214" s="62"/>
    </row>
    <row r="215" spans="1:3" ht="15" customHeight="1">
      <c r="A215" s="85"/>
      <c r="B215" s="3" t="s">
        <v>226</v>
      </c>
      <c r="C215" s="61">
        <v>2646</v>
      </c>
    </row>
    <row r="216" spans="1:3" ht="15" customHeight="1">
      <c r="A216" s="85"/>
      <c r="B216" s="3" t="s">
        <v>7</v>
      </c>
      <c r="C216" s="61">
        <v>2105</v>
      </c>
    </row>
    <row r="217" spans="1:3" ht="15" customHeight="1">
      <c r="A217" s="85"/>
      <c r="B217" s="3" t="s">
        <v>8</v>
      </c>
      <c r="C217" s="4">
        <v>0.79549999999999998</v>
      </c>
    </row>
    <row r="218" spans="1:3" ht="15" customHeight="1">
      <c r="A218" s="85"/>
      <c r="B218" s="3"/>
      <c r="C218" s="4"/>
    </row>
    <row r="219" spans="1:3" ht="15" customHeight="1">
      <c r="A219" s="85"/>
      <c r="B219" s="5" t="s">
        <v>223</v>
      </c>
      <c r="C219" s="62"/>
    </row>
    <row r="220" spans="1:3" ht="15" customHeight="1">
      <c r="A220" s="85"/>
      <c r="B220" s="74" t="s">
        <v>227</v>
      </c>
      <c r="C220" s="71">
        <v>13859.52</v>
      </c>
    </row>
    <row r="221" spans="1:3" ht="15" customHeight="1">
      <c r="A221" s="85"/>
      <c r="B221" s="3" t="s">
        <v>218</v>
      </c>
      <c r="C221" s="69">
        <v>3260.56</v>
      </c>
    </row>
    <row r="222" spans="1:3" ht="15" customHeight="1">
      <c r="A222" s="85"/>
      <c r="B222" s="74" t="s">
        <v>221</v>
      </c>
      <c r="C222" s="70">
        <v>0.15390000000000001</v>
      </c>
    </row>
    <row r="223" spans="1:3" ht="15" customHeight="1" thickBot="1">
      <c r="A223" s="86"/>
      <c r="B223" s="75" t="s">
        <v>228</v>
      </c>
      <c r="C223" s="30" t="s">
        <v>229</v>
      </c>
    </row>
    <row r="224" spans="1:3" ht="15.75" customHeight="1">
      <c r="A224" s="84" t="s">
        <v>23</v>
      </c>
      <c r="B224" s="3" t="s">
        <v>3</v>
      </c>
      <c r="C224" s="61">
        <v>1493</v>
      </c>
    </row>
    <row r="225" spans="1:3" ht="15.75" customHeight="1">
      <c r="A225" s="85"/>
      <c r="B225" s="5"/>
      <c r="C225" s="62"/>
    </row>
    <row r="226" spans="1:3" ht="15.75" customHeight="1">
      <c r="A226" s="85"/>
      <c r="B226" s="5" t="s">
        <v>2</v>
      </c>
      <c r="C226" s="62"/>
    </row>
    <row r="227" spans="1:3" ht="15" customHeight="1">
      <c r="A227" s="85"/>
      <c r="B227" s="3" t="s">
        <v>225</v>
      </c>
      <c r="C227" s="61">
        <v>753</v>
      </c>
    </row>
    <row r="228" spans="1:3" ht="15" customHeight="1">
      <c r="A228" s="85"/>
      <c r="B228" s="3" t="s">
        <v>4</v>
      </c>
      <c r="C228" s="61">
        <v>649</v>
      </c>
    </row>
    <row r="229" spans="1:3" ht="15" customHeight="1">
      <c r="A229" s="85"/>
      <c r="B229" s="3" t="s">
        <v>5</v>
      </c>
      <c r="C229" s="4">
        <v>0.8619</v>
      </c>
    </row>
    <row r="230" spans="1:3" ht="15" customHeight="1">
      <c r="A230" s="85"/>
      <c r="B230" s="3"/>
      <c r="C230" s="62"/>
    </row>
    <row r="231" spans="1:3" ht="15" customHeight="1">
      <c r="A231" s="85"/>
      <c r="B231" s="5" t="s">
        <v>6</v>
      </c>
      <c r="C231" s="62"/>
    </row>
    <row r="232" spans="1:3" ht="15" customHeight="1">
      <c r="A232" s="85"/>
      <c r="B232" s="3" t="s">
        <v>226</v>
      </c>
      <c r="C232" s="61">
        <v>357</v>
      </c>
    </row>
    <row r="233" spans="1:3" ht="15" customHeight="1">
      <c r="A233" s="85"/>
      <c r="B233" s="3" t="s">
        <v>7</v>
      </c>
      <c r="C233" s="61">
        <v>329</v>
      </c>
    </row>
    <row r="234" spans="1:3" ht="15" customHeight="1">
      <c r="A234" s="85"/>
      <c r="B234" s="3" t="s">
        <v>8</v>
      </c>
      <c r="C234" s="4">
        <v>0.92159999999999997</v>
      </c>
    </row>
    <row r="235" spans="1:3" ht="15" customHeight="1">
      <c r="A235" s="85"/>
      <c r="B235" s="3"/>
      <c r="C235" s="4"/>
    </row>
    <row r="236" spans="1:3" ht="15" customHeight="1">
      <c r="A236" s="85"/>
      <c r="B236" s="5" t="s">
        <v>223</v>
      </c>
      <c r="C236" s="62"/>
    </row>
    <row r="237" spans="1:3" ht="15" customHeight="1">
      <c r="A237" s="85"/>
      <c r="B237" s="74" t="s">
        <v>227</v>
      </c>
      <c r="C237" s="71">
        <v>59354.02</v>
      </c>
    </row>
    <row r="238" spans="1:3" ht="15.75" customHeight="1">
      <c r="A238" s="85"/>
      <c r="B238" s="3" t="s">
        <v>218</v>
      </c>
      <c r="C238" s="69">
        <v>4270.3599999999997</v>
      </c>
    </row>
    <row r="239" spans="1:3" ht="15" customHeight="1">
      <c r="A239" s="85"/>
      <c r="B239" s="74" t="s">
        <v>221</v>
      </c>
      <c r="C239" s="70">
        <v>7.1800000000000003E-2</v>
      </c>
    </row>
    <row r="240" spans="1:3" ht="15" customHeight="1" thickBot="1">
      <c r="A240" s="86"/>
      <c r="B240" s="75" t="s">
        <v>228</v>
      </c>
      <c r="C240" s="30" t="s">
        <v>229</v>
      </c>
    </row>
    <row r="241" spans="1:3" ht="15" customHeight="1">
      <c r="A241" s="84" t="s">
        <v>38</v>
      </c>
      <c r="B241" s="3" t="s">
        <v>3</v>
      </c>
      <c r="C241" s="61">
        <v>956</v>
      </c>
    </row>
    <row r="242" spans="1:3" ht="15" customHeight="1">
      <c r="A242" s="85"/>
      <c r="B242" s="5"/>
      <c r="C242" s="62"/>
    </row>
    <row r="243" spans="1:3" ht="15" customHeight="1">
      <c r="A243" s="85"/>
      <c r="B243" s="5" t="s">
        <v>2</v>
      </c>
      <c r="C243" s="62"/>
    </row>
    <row r="244" spans="1:3" ht="15" customHeight="1">
      <c r="A244" s="85"/>
      <c r="B244" s="3" t="s">
        <v>225</v>
      </c>
      <c r="C244" s="61">
        <v>472</v>
      </c>
    </row>
    <row r="245" spans="1:3" ht="15" customHeight="1">
      <c r="A245" s="85"/>
      <c r="B245" s="3" t="s">
        <v>4</v>
      </c>
      <c r="C245" s="61">
        <v>434</v>
      </c>
    </row>
    <row r="246" spans="1:3" ht="15" customHeight="1">
      <c r="A246" s="85"/>
      <c r="B246" s="3" t="s">
        <v>5</v>
      </c>
      <c r="C246" s="4">
        <v>0.91949999999999998</v>
      </c>
    </row>
    <row r="247" spans="1:3" ht="15" customHeight="1">
      <c r="A247" s="85"/>
      <c r="B247" s="3"/>
      <c r="C247" s="62"/>
    </row>
    <row r="248" spans="1:3" ht="15" customHeight="1">
      <c r="A248" s="85"/>
      <c r="B248" s="5" t="s">
        <v>6</v>
      </c>
      <c r="C248" s="62"/>
    </row>
    <row r="249" spans="1:3" ht="15" customHeight="1">
      <c r="A249" s="85"/>
      <c r="B249" s="3" t="s">
        <v>226</v>
      </c>
      <c r="C249" s="61">
        <v>121</v>
      </c>
    </row>
    <row r="250" spans="1:3" ht="15.75" customHeight="1">
      <c r="A250" s="85"/>
      <c r="B250" s="3" t="s">
        <v>7</v>
      </c>
      <c r="C250" s="61">
        <v>97</v>
      </c>
    </row>
    <row r="251" spans="1:3" ht="15" customHeight="1">
      <c r="A251" s="85"/>
      <c r="B251" s="3" t="s">
        <v>8</v>
      </c>
      <c r="C251" s="4">
        <v>0.80169999999999997</v>
      </c>
    </row>
    <row r="252" spans="1:3" ht="15" customHeight="1">
      <c r="A252" s="85"/>
      <c r="B252" s="3"/>
      <c r="C252" s="62"/>
    </row>
    <row r="253" spans="1:3" ht="15" customHeight="1">
      <c r="A253" s="85"/>
      <c r="B253" s="5" t="s">
        <v>223</v>
      </c>
      <c r="C253" s="62"/>
    </row>
    <row r="254" spans="1:3" ht="15" customHeight="1">
      <c r="A254" s="85"/>
      <c r="B254" s="74" t="s">
        <v>227</v>
      </c>
      <c r="C254" s="71">
        <v>11071.56</v>
      </c>
    </row>
    <row r="255" spans="1:3" ht="15" customHeight="1">
      <c r="A255" s="85"/>
      <c r="B255" s="3" t="s">
        <v>218</v>
      </c>
      <c r="C255" s="6">
        <v>8765.83</v>
      </c>
    </row>
    <row r="256" spans="1:3" ht="15" customHeight="1">
      <c r="A256" s="85"/>
      <c r="B256" s="74" t="s">
        <v>221</v>
      </c>
      <c r="C256" s="70">
        <v>0.66769999999999996</v>
      </c>
    </row>
    <row r="257" spans="1:3" ht="15" customHeight="1" thickBot="1">
      <c r="A257" s="86"/>
      <c r="B257" s="75" t="s">
        <v>228</v>
      </c>
      <c r="C257" s="30" t="s">
        <v>229</v>
      </c>
    </row>
    <row r="258" spans="1:3" ht="15" customHeight="1">
      <c r="A258" s="84" t="s">
        <v>42</v>
      </c>
      <c r="B258" s="3" t="s">
        <v>3</v>
      </c>
      <c r="C258" s="61">
        <v>1769</v>
      </c>
    </row>
    <row r="259" spans="1:3" ht="15" customHeight="1">
      <c r="A259" s="85"/>
      <c r="B259" s="5"/>
      <c r="C259" s="62"/>
    </row>
    <row r="260" spans="1:3" ht="15" customHeight="1">
      <c r="A260" s="85"/>
      <c r="B260" s="5" t="s">
        <v>2</v>
      </c>
      <c r="C260" s="62"/>
    </row>
    <row r="261" spans="1:3" ht="15" customHeight="1">
      <c r="A261" s="85"/>
      <c r="B261" s="3" t="s">
        <v>225</v>
      </c>
      <c r="C261" s="61">
        <v>1159</v>
      </c>
    </row>
    <row r="262" spans="1:3" ht="15" customHeight="1">
      <c r="A262" s="85"/>
      <c r="B262" s="3" t="s">
        <v>4</v>
      </c>
      <c r="C262" s="61">
        <v>1027</v>
      </c>
    </row>
    <row r="263" spans="1:3" ht="15" customHeight="1">
      <c r="A263" s="85"/>
      <c r="B263" s="3" t="s">
        <v>5</v>
      </c>
      <c r="C263" s="4">
        <v>0.8861</v>
      </c>
    </row>
    <row r="264" spans="1:3" ht="15" customHeight="1">
      <c r="A264" s="85"/>
      <c r="B264" s="3"/>
      <c r="C264" s="62"/>
    </row>
    <row r="265" spans="1:3" ht="15" customHeight="1">
      <c r="A265" s="85"/>
      <c r="B265" s="5" t="s">
        <v>6</v>
      </c>
      <c r="C265" s="62"/>
    </row>
    <row r="266" spans="1:3" ht="15" customHeight="1">
      <c r="A266" s="85"/>
      <c r="B266" s="3" t="s">
        <v>226</v>
      </c>
      <c r="C266" s="61">
        <v>314</v>
      </c>
    </row>
    <row r="267" spans="1:3" ht="15" customHeight="1">
      <c r="A267" s="85"/>
      <c r="B267" s="3" t="s">
        <v>7</v>
      </c>
      <c r="C267" s="61">
        <v>262</v>
      </c>
    </row>
    <row r="268" spans="1:3" ht="15" customHeight="1">
      <c r="A268" s="85"/>
      <c r="B268" s="3" t="s">
        <v>8</v>
      </c>
      <c r="C268" s="4">
        <v>0.83440000000000003</v>
      </c>
    </row>
    <row r="269" spans="1:3" ht="15" customHeight="1">
      <c r="A269" s="85"/>
      <c r="B269" s="3"/>
      <c r="C269" s="4"/>
    </row>
    <row r="270" spans="1:3" ht="15" customHeight="1">
      <c r="A270" s="85"/>
      <c r="B270" s="5" t="s">
        <v>223</v>
      </c>
      <c r="C270" s="62"/>
    </row>
    <row r="271" spans="1:3" ht="15" customHeight="1">
      <c r="A271" s="85"/>
      <c r="B271" s="74" t="s">
        <v>227</v>
      </c>
      <c r="C271" s="71">
        <v>28780.28</v>
      </c>
    </row>
    <row r="272" spans="1:3" ht="15" customHeight="1">
      <c r="A272" s="85"/>
      <c r="B272" s="3" t="s">
        <v>218</v>
      </c>
      <c r="C272" s="6">
        <v>2623.62</v>
      </c>
    </row>
    <row r="273" spans="1:3" ht="15" customHeight="1">
      <c r="A273" s="85"/>
      <c r="B273" s="74" t="s">
        <v>221</v>
      </c>
      <c r="C273" s="70">
        <v>9.9500000000000005E-2</v>
      </c>
    </row>
    <row r="274" spans="1:3" ht="15" customHeight="1" thickBot="1">
      <c r="A274" s="86"/>
      <c r="B274" s="75" t="s">
        <v>228</v>
      </c>
      <c r="C274" s="30" t="s">
        <v>229</v>
      </c>
    </row>
    <row r="275" spans="1:3" ht="15.75" customHeight="1">
      <c r="A275" s="84" t="s">
        <v>40</v>
      </c>
      <c r="B275" s="3" t="s">
        <v>3</v>
      </c>
      <c r="C275" s="61">
        <v>3355</v>
      </c>
    </row>
    <row r="276" spans="1:3" ht="15.75" customHeight="1">
      <c r="A276" s="85"/>
      <c r="B276" s="5"/>
      <c r="C276" s="62"/>
    </row>
    <row r="277" spans="1:3" ht="15.75" customHeight="1">
      <c r="A277" s="85"/>
      <c r="B277" s="5" t="s">
        <v>2</v>
      </c>
      <c r="C277" s="62"/>
    </row>
    <row r="278" spans="1:3" ht="15" customHeight="1">
      <c r="A278" s="85"/>
      <c r="B278" s="3" t="s">
        <v>225</v>
      </c>
      <c r="C278" s="61">
        <v>1734</v>
      </c>
    </row>
    <row r="279" spans="1:3" ht="15" customHeight="1">
      <c r="A279" s="85"/>
      <c r="B279" s="3" t="s">
        <v>4</v>
      </c>
      <c r="C279" s="61">
        <v>773</v>
      </c>
    </row>
    <row r="280" spans="1:3" ht="15" customHeight="1">
      <c r="A280" s="85"/>
      <c r="B280" s="3" t="s">
        <v>5</v>
      </c>
      <c r="C280" s="4">
        <v>0.44579999999999997</v>
      </c>
    </row>
    <row r="281" spans="1:3" ht="15" customHeight="1">
      <c r="A281" s="85"/>
      <c r="B281" s="3"/>
      <c r="C281" s="4"/>
    </row>
    <row r="282" spans="1:3" ht="15" customHeight="1">
      <c r="A282" s="85"/>
      <c r="B282" s="5" t="s">
        <v>6</v>
      </c>
      <c r="C282" s="62"/>
    </row>
    <row r="283" spans="1:3" ht="15" customHeight="1">
      <c r="A283" s="85"/>
      <c r="B283" s="3" t="s">
        <v>226</v>
      </c>
      <c r="C283" s="61">
        <v>205</v>
      </c>
    </row>
    <row r="284" spans="1:3" ht="15" customHeight="1">
      <c r="A284" s="85"/>
      <c r="B284" s="3" t="s">
        <v>7</v>
      </c>
      <c r="C284" s="61">
        <v>161</v>
      </c>
    </row>
    <row r="285" spans="1:3" ht="15" customHeight="1">
      <c r="A285" s="85"/>
      <c r="B285" s="3" t="s">
        <v>8</v>
      </c>
      <c r="C285" s="4">
        <v>0.78539999999999999</v>
      </c>
    </row>
    <row r="286" spans="1:3" ht="15" customHeight="1">
      <c r="A286" s="85"/>
      <c r="B286" s="3"/>
      <c r="C286" s="4"/>
    </row>
    <row r="287" spans="1:3" ht="15" customHeight="1">
      <c r="A287" s="85"/>
      <c r="B287" s="5" t="s">
        <v>223</v>
      </c>
      <c r="C287" s="62"/>
    </row>
    <row r="288" spans="1:3" ht="15" customHeight="1">
      <c r="A288" s="85"/>
      <c r="B288" s="74" t="s">
        <v>227</v>
      </c>
      <c r="C288" s="71">
        <v>9168.74</v>
      </c>
    </row>
    <row r="289" spans="1:3" ht="15" customHeight="1">
      <c r="A289" s="85"/>
      <c r="B289" s="3" t="s">
        <v>218</v>
      </c>
      <c r="C289" s="6">
        <v>3357.7</v>
      </c>
    </row>
    <row r="290" spans="1:3" ht="15" customHeight="1">
      <c r="A290" s="85"/>
      <c r="B290" s="74" t="s">
        <v>221</v>
      </c>
      <c r="C290" s="70">
        <v>0.26860000000000001</v>
      </c>
    </row>
    <row r="291" spans="1:3" ht="15" customHeight="1" thickBot="1">
      <c r="A291" s="86"/>
      <c r="B291" s="75" t="s">
        <v>228</v>
      </c>
      <c r="C291" s="30" t="s">
        <v>229</v>
      </c>
    </row>
    <row r="292" spans="1:3" ht="15" customHeight="1">
      <c r="A292" s="84" t="s">
        <v>36</v>
      </c>
      <c r="B292" s="3" t="s">
        <v>3</v>
      </c>
      <c r="C292" s="61">
        <v>1010</v>
      </c>
    </row>
    <row r="293" spans="1:3" ht="15" customHeight="1">
      <c r="A293" s="85"/>
      <c r="B293" s="5"/>
      <c r="C293" s="62"/>
    </row>
    <row r="294" spans="1:3" ht="15" customHeight="1">
      <c r="A294" s="85"/>
      <c r="B294" s="5" t="s">
        <v>2</v>
      </c>
      <c r="C294" s="62"/>
    </row>
    <row r="295" spans="1:3" ht="15" customHeight="1">
      <c r="A295" s="85"/>
      <c r="B295" s="3" t="s">
        <v>225</v>
      </c>
      <c r="C295" s="61">
        <v>742</v>
      </c>
    </row>
    <row r="296" spans="1:3" ht="15" customHeight="1">
      <c r="A296" s="85"/>
      <c r="B296" s="3" t="s">
        <v>4</v>
      </c>
      <c r="C296" s="61">
        <v>655</v>
      </c>
    </row>
    <row r="297" spans="1:3" ht="15" customHeight="1">
      <c r="A297" s="85"/>
      <c r="B297" s="3" t="s">
        <v>5</v>
      </c>
      <c r="C297" s="4">
        <v>0.88270000000000004</v>
      </c>
    </row>
    <row r="298" spans="1:3" ht="15" customHeight="1">
      <c r="A298" s="85"/>
      <c r="B298" s="3"/>
      <c r="C298" s="4"/>
    </row>
    <row r="299" spans="1:3" ht="15" customHeight="1">
      <c r="A299" s="85"/>
      <c r="B299" s="5" t="s">
        <v>6</v>
      </c>
      <c r="C299" s="62"/>
    </row>
    <row r="300" spans="1:3" ht="15" customHeight="1">
      <c r="A300" s="85"/>
      <c r="B300" s="3" t="s">
        <v>226</v>
      </c>
      <c r="C300" s="61">
        <v>235</v>
      </c>
    </row>
    <row r="301" spans="1:3" ht="15.75" customHeight="1">
      <c r="A301" s="85"/>
      <c r="B301" s="3" t="s">
        <v>7</v>
      </c>
      <c r="C301" s="61">
        <v>216</v>
      </c>
    </row>
    <row r="302" spans="1:3" ht="15" customHeight="1">
      <c r="A302" s="85"/>
      <c r="B302" s="3" t="s">
        <v>8</v>
      </c>
      <c r="C302" s="4">
        <v>0.91910000000000003</v>
      </c>
    </row>
    <row r="303" spans="1:3" ht="15" customHeight="1">
      <c r="A303" s="85"/>
      <c r="B303" s="3"/>
      <c r="C303" s="4"/>
    </row>
    <row r="304" spans="1:3" ht="15" customHeight="1">
      <c r="A304" s="85"/>
      <c r="B304" s="5" t="s">
        <v>223</v>
      </c>
      <c r="C304" s="62"/>
    </row>
    <row r="305" spans="1:3" ht="15" customHeight="1">
      <c r="A305" s="85"/>
      <c r="B305" s="74" t="s">
        <v>227</v>
      </c>
      <c r="C305" s="71">
        <v>22671.55</v>
      </c>
    </row>
    <row r="306" spans="1:3" ht="15" customHeight="1">
      <c r="A306" s="85"/>
      <c r="B306" s="3" t="s">
        <v>218</v>
      </c>
      <c r="C306" s="6">
        <v>3122.63</v>
      </c>
    </row>
    <row r="307" spans="1:3" ht="15" customHeight="1">
      <c r="A307" s="85"/>
      <c r="B307" s="74" t="s">
        <v>221</v>
      </c>
      <c r="C307" s="70">
        <v>0.12</v>
      </c>
    </row>
    <row r="308" spans="1:3" ht="15" customHeight="1" thickBot="1">
      <c r="A308" s="86"/>
      <c r="B308" s="75" t="s">
        <v>228</v>
      </c>
      <c r="C308" s="30" t="s">
        <v>229</v>
      </c>
    </row>
    <row r="309" spans="1:3" ht="15" customHeight="1">
      <c r="A309" s="84" t="s">
        <v>43</v>
      </c>
      <c r="B309" s="3" t="s">
        <v>3</v>
      </c>
      <c r="C309" s="61">
        <v>1009</v>
      </c>
    </row>
    <row r="310" spans="1:3" ht="15" customHeight="1">
      <c r="A310" s="85"/>
      <c r="B310" s="5"/>
      <c r="C310" s="62"/>
    </row>
    <row r="311" spans="1:3" ht="15" customHeight="1">
      <c r="A311" s="85"/>
      <c r="B311" s="5" t="s">
        <v>2</v>
      </c>
      <c r="C311" s="62"/>
    </row>
    <row r="312" spans="1:3" ht="15" customHeight="1">
      <c r="A312" s="85"/>
      <c r="B312" s="3" t="s">
        <v>225</v>
      </c>
      <c r="C312" s="61">
        <v>955</v>
      </c>
    </row>
    <row r="313" spans="1:3" ht="15" customHeight="1">
      <c r="A313" s="85"/>
      <c r="B313" s="3" t="s">
        <v>4</v>
      </c>
      <c r="C313" s="61">
        <v>907</v>
      </c>
    </row>
    <row r="314" spans="1:3" ht="15" customHeight="1">
      <c r="A314" s="85"/>
      <c r="B314" s="3" t="s">
        <v>5</v>
      </c>
      <c r="C314" s="4">
        <v>0.94969999999999999</v>
      </c>
    </row>
    <row r="315" spans="1:3" ht="15.75" customHeight="1">
      <c r="A315" s="85"/>
      <c r="B315" s="3"/>
      <c r="C315" s="4"/>
    </row>
    <row r="316" spans="1:3" ht="15" customHeight="1">
      <c r="A316" s="85"/>
      <c r="B316" s="5" t="s">
        <v>6</v>
      </c>
      <c r="C316" s="62"/>
    </row>
    <row r="317" spans="1:3" ht="15" customHeight="1">
      <c r="A317" s="85"/>
      <c r="B317" s="3" t="s">
        <v>226</v>
      </c>
      <c r="C317" s="61">
        <v>117</v>
      </c>
    </row>
    <row r="318" spans="1:3" ht="15" customHeight="1">
      <c r="A318" s="85"/>
      <c r="B318" s="3" t="s">
        <v>7</v>
      </c>
      <c r="C318" s="61">
        <v>96</v>
      </c>
    </row>
    <row r="319" spans="1:3" ht="15" customHeight="1">
      <c r="A319" s="85"/>
      <c r="B319" s="3" t="s">
        <v>8</v>
      </c>
      <c r="C319" s="4">
        <v>0.80049999999999999</v>
      </c>
    </row>
    <row r="320" spans="1:3" ht="15" customHeight="1">
      <c r="A320" s="85"/>
      <c r="B320" s="3"/>
      <c r="C320" s="4"/>
    </row>
    <row r="321" spans="1:3" ht="15" customHeight="1">
      <c r="A321" s="85"/>
      <c r="B321" s="5" t="s">
        <v>223</v>
      </c>
      <c r="C321" s="62"/>
    </row>
    <row r="322" spans="1:3" ht="15" customHeight="1">
      <c r="A322" s="85"/>
      <c r="B322" s="74" t="s">
        <v>227</v>
      </c>
      <c r="C322" s="71">
        <v>16729.66</v>
      </c>
    </row>
    <row r="323" spans="1:3" ht="15" customHeight="1">
      <c r="A323" s="85"/>
      <c r="B323" s="3" t="s">
        <v>218</v>
      </c>
      <c r="C323" s="6">
        <v>3658.83</v>
      </c>
    </row>
    <row r="324" spans="1:3" ht="15" customHeight="1">
      <c r="A324" s="85"/>
      <c r="B324" s="74" t="s">
        <v>221</v>
      </c>
      <c r="C324" s="70">
        <v>0.20730000000000001</v>
      </c>
    </row>
    <row r="325" spans="1:3" ht="15" customHeight="1" thickBot="1">
      <c r="A325" s="86"/>
      <c r="B325" s="75" t="s">
        <v>228</v>
      </c>
      <c r="C325" s="30" t="s">
        <v>229</v>
      </c>
    </row>
    <row r="326" spans="1:3" ht="15.75" customHeight="1">
      <c r="A326" s="84" t="s">
        <v>21</v>
      </c>
      <c r="B326" s="3" t="s">
        <v>3</v>
      </c>
      <c r="C326" s="61">
        <v>1350</v>
      </c>
    </row>
    <row r="327" spans="1:3" ht="15.75" customHeight="1">
      <c r="A327" s="85"/>
      <c r="B327" s="5"/>
      <c r="C327" s="62"/>
    </row>
    <row r="328" spans="1:3" ht="15.75" customHeight="1">
      <c r="A328" s="85"/>
      <c r="B328" s="5" t="s">
        <v>2</v>
      </c>
      <c r="C328" s="62"/>
    </row>
    <row r="329" spans="1:3" ht="15" customHeight="1">
      <c r="A329" s="85"/>
      <c r="B329" s="3" t="s">
        <v>225</v>
      </c>
      <c r="C329" s="61">
        <v>523</v>
      </c>
    </row>
    <row r="330" spans="1:3" ht="15" customHeight="1">
      <c r="A330" s="85"/>
      <c r="B330" s="3" t="s">
        <v>4</v>
      </c>
      <c r="C330" s="61">
        <v>453</v>
      </c>
    </row>
    <row r="331" spans="1:3" ht="15" customHeight="1">
      <c r="A331" s="85"/>
      <c r="B331" s="3" t="s">
        <v>5</v>
      </c>
      <c r="C331" s="4">
        <v>0.86619999999999997</v>
      </c>
    </row>
    <row r="332" spans="1:3" ht="15" customHeight="1">
      <c r="A332" s="85"/>
      <c r="B332" s="3"/>
      <c r="C332" s="4"/>
    </row>
    <row r="333" spans="1:3" ht="15" customHeight="1">
      <c r="A333" s="85"/>
      <c r="B333" s="5" t="s">
        <v>6</v>
      </c>
      <c r="C333" s="62"/>
    </row>
    <row r="334" spans="1:3" ht="15" customHeight="1">
      <c r="A334" s="85"/>
      <c r="B334" s="3" t="s">
        <v>226</v>
      </c>
      <c r="C334" s="61">
        <v>65</v>
      </c>
    </row>
    <row r="335" spans="1:3" ht="15" customHeight="1">
      <c r="A335" s="85"/>
      <c r="B335" s="3" t="s">
        <v>7</v>
      </c>
      <c r="C335" s="61">
        <v>61</v>
      </c>
    </row>
    <row r="336" spans="1:3" ht="15" customHeight="1">
      <c r="A336" s="85"/>
      <c r="B336" s="3" t="s">
        <v>8</v>
      </c>
      <c r="C336" s="4">
        <v>0.9385</v>
      </c>
    </row>
    <row r="337" spans="1:3" ht="15" customHeight="1">
      <c r="A337" s="85"/>
      <c r="B337" s="3"/>
      <c r="C337" s="62"/>
    </row>
    <row r="338" spans="1:3" ht="15" customHeight="1">
      <c r="A338" s="85"/>
      <c r="B338" s="5" t="s">
        <v>223</v>
      </c>
      <c r="C338" s="62"/>
    </row>
    <row r="339" spans="1:3" ht="15" customHeight="1">
      <c r="A339" s="85"/>
      <c r="B339" s="74" t="s">
        <v>227</v>
      </c>
      <c r="C339" s="71">
        <v>34546.81</v>
      </c>
    </row>
    <row r="340" spans="1:3" ht="15.75" customHeight="1">
      <c r="A340" s="85"/>
      <c r="B340" s="3" t="s">
        <v>218</v>
      </c>
      <c r="C340" s="6">
        <v>7999.92</v>
      </c>
    </row>
    <row r="341" spans="1:3" ht="15" customHeight="1">
      <c r="A341" s="85"/>
      <c r="B341" s="74" t="s">
        <v>221</v>
      </c>
      <c r="C341" s="70">
        <v>0.22359999999999999</v>
      </c>
    </row>
    <row r="342" spans="1:3" ht="15" customHeight="1" thickBot="1">
      <c r="A342" s="86"/>
      <c r="B342" s="75" t="s">
        <v>228</v>
      </c>
      <c r="C342" s="30" t="s">
        <v>229</v>
      </c>
    </row>
    <row r="343" spans="1:3" ht="15" customHeight="1">
      <c r="A343" s="84" t="s">
        <v>30</v>
      </c>
      <c r="B343" s="3" t="s">
        <v>3</v>
      </c>
      <c r="C343" s="61">
        <v>941</v>
      </c>
    </row>
    <row r="344" spans="1:3" ht="15" customHeight="1">
      <c r="A344" s="85"/>
      <c r="B344" s="5"/>
      <c r="C344" s="62"/>
    </row>
    <row r="345" spans="1:3" ht="15" customHeight="1">
      <c r="A345" s="85"/>
      <c r="B345" s="5" t="s">
        <v>2</v>
      </c>
      <c r="C345" s="62"/>
    </row>
    <row r="346" spans="1:3" ht="15" customHeight="1">
      <c r="A346" s="85"/>
      <c r="B346" s="3" t="s">
        <v>225</v>
      </c>
      <c r="C346" s="61">
        <v>665</v>
      </c>
    </row>
    <row r="347" spans="1:3" ht="15" customHeight="1">
      <c r="A347" s="85"/>
      <c r="B347" s="3" t="s">
        <v>4</v>
      </c>
      <c r="C347" s="61">
        <v>498</v>
      </c>
    </row>
    <row r="348" spans="1:3" ht="15" customHeight="1">
      <c r="A348" s="85"/>
      <c r="B348" s="3" t="s">
        <v>5</v>
      </c>
      <c r="C348" s="4">
        <v>0.74890000000000001</v>
      </c>
    </row>
    <row r="349" spans="1:3" ht="15" customHeight="1">
      <c r="A349" s="85"/>
      <c r="B349" s="3"/>
      <c r="C349" s="4"/>
    </row>
    <row r="350" spans="1:3" ht="15" customHeight="1">
      <c r="A350" s="85"/>
      <c r="B350" s="5" t="s">
        <v>6</v>
      </c>
      <c r="C350" s="62"/>
    </row>
    <row r="351" spans="1:3" ht="15" customHeight="1">
      <c r="A351" s="85"/>
      <c r="B351" s="3" t="s">
        <v>226</v>
      </c>
      <c r="C351" s="61">
        <v>221</v>
      </c>
    </row>
    <row r="352" spans="1:3" ht="15.75" customHeight="1">
      <c r="A352" s="85"/>
      <c r="B352" s="3" t="s">
        <v>7</v>
      </c>
      <c r="C352" s="61">
        <v>208</v>
      </c>
    </row>
    <row r="353" spans="1:3" ht="15" customHeight="1">
      <c r="A353" s="85"/>
      <c r="B353" s="3" t="s">
        <v>8</v>
      </c>
      <c r="C353" s="4">
        <v>0.94120000000000004</v>
      </c>
    </row>
    <row r="354" spans="1:3" ht="15" customHeight="1">
      <c r="A354" s="85"/>
      <c r="B354" s="3"/>
      <c r="C354" s="4"/>
    </row>
    <row r="355" spans="1:3" ht="15" customHeight="1">
      <c r="A355" s="85"/>
      <c r="B355" s="5" t="s">
        <v>223</v>
      </c>
      <c r="C355" s="62"/>
    </row>
    <row r="356" spans="1:3" ht="15" customHeight="1">
      <c r="A356" s="85"/>
      <c r="B356" s="74" t="s">
        <v>227</v>
      </c>
      <c r="C356" s="71">
        <v>31818.82</v>
      </c>
    </row>
    <row r="357" spans="1:3" ht="15" customHeight="1">
      <c r="A357" s="85"/>
      <c r="B357" s="3" t="s">
        <v>218</v>
      </c>
      <c r="C357" s="6">
        <v>1392.93</v>
      </c>
    </row>
    <row r="358" spans="1:3" ht="15" customHeight="1">
      <c r="A358" s="85"/>
      <c r="B358" s="74" t="s">
        <v>221</v>
      </c>
      <c r="C358" s="70">
        <v>5.57E-2</v>
      </c>
    </row>
    <row r="359" spans="1:3" ht="15" customHeight="1" thickBot="1">
      <c r="A359" s="86"/>
      <c r="B359" s="75" t="s">
        <v>228</v>
      </c>
      <c r="C359" s="30" t="s">
        <v>229</v>
      </c>
    </row>
    <row r="360" spans="1:3" ht="15" customHeight="1">
      <c r="A360" s="84" t="s">
        <v>34</v>
      </c>
      <c r="B360" s="3" t="s">
        <v>3</v>
      </c>
      <c r="C360" s="61">
        <v>815</v>
      </c>
    </row>
    <row r="361" spans="1:3" ht="15" customHeight="1">
      <c r="A361" s="85"/>
      <c r="B361" s="5"/>
      <c r="C361" s="62"/>
    </row>
    <row r="362" spans="1:3" ht="15" customHeight="1">
      <c r="A362" s="85"/>
      <c r="B362" s="5" t="s">
        <v>2</v>
      </c>
      <c r="C362" s="62"/>
    </row>
    <row r="363" spans="1:3" ht="15" customHeight="1">
      <c r="A363" s="85"/>
      <c r="B363" s="3" t="s">
        <v>225</v>
      </c>
      <c r="C363" s="61">
        <v>490</v>
      </c>
    </row>
    <row r="364" spans="1:3" ht="15" customHeight="1">
      <c r="A364" s="85"/>
      <c r="B364" s="3" t="s">
        <v>4</v>
      </c>
      <c r="C364" s="61">
        <v>436</v>
      </c>
    </row>
    <row r="365" spans="1:3" ht="15" customHeight="1">
      <c r="A365" s="85"/>
      <c r="B365" s="3" t="s">
        <v>5</v>
      </c>
      <c r="C365" s="4">
        <v>0.88980000000000004</v>
      </c>
    </row>
    <row r="366" spans="1:3" ht="15" customHeight="1">
      <c r="A366" s="85"/>
      <c r="B366" s="3"/>
      <c r="C366" s="62"/>
    </row>
    <row r="367" spans="1:3" ht="15" customHeight="1">
      <c r="A367" s="85"/>
      <c r="B367" s="5" t="s">
        <v>6</v>
      </c>
      <c r="C367" s="62"/>
    </row>
    <row r="368" spans="1:3" ht="15" customHeight="1">
      <c r="A368" s="85"/>
      <c r="B368" s="3" t="s">
        <v>226</v>
      </c>
      <c r="C368" s="61">
        <v>253</v>
      </c>
    </row>
    <row r="369" spans="1:3" ht="15" customHeight="1">
      <c r="A369" s="85"/>
      <c r="B369" s="3" t="s">
        <v>7</v>
      </c>
      <c r="C369" s="61">
        <v>234</v>
      </c>
    </row>
    <row r="370" spans="1:3" ht="15" customHeight="1">
      <c r="A370" s="85"/>
      <c r="B370" s="3" t="s">
        <v>8</v>
      </c>
      <c r="C370" s="4">
        <v>0.92490000000000006</v>
      </c>
    </row>
    <row r="371" spans="1:3" ht="15" customHeight="1">
      <c r="A371" s="85"/>
      <c r="B371" s="3"/>
      <c r="C371" s="62"/>
    </row>
    <row r="372" spans="1:3" ht="15" customHeight="1">
      <c r="A372" s="85"/>
      <c r="B372" s="5" t="s">
        <v>223</v>
      </c>
      <c r="C372" s="62"/>
    </row>
    <row r="373" spans="1:3" ht="15" customHeight="1">
      <c r="A373" s="85"/>
      <c r="B373" s="74" t="s">
        <v>227</v>
      </c>
      <c r="C373" s="71">
        <v>23893.22</v>
      </c>
    </row>
    <row r="374" spans="1:3" ht="15" customHeight="1">
      <c r="A374" s="85"/>
      <c r="B374" s="3" t="s">
        <v>218</v>
      </c>
      <c r="C374" s="6">
        <v>7777.08</v>
      </c>
    </row>
    <row r="375" spans="1:3" ht="15" customHeight="1">
      <c r="A375" s="85"/>
      <c r="B375" s="74" t="s">
        <v>221</v>
      </c>
      <c r="C375" s="70">
        <v>9.2600000000000002E-2</v>
      </c>
    </row>
    <row r="376" spans="1:3" ht="15" customHeight="1" thickBot="1">
      <c r="A376" s="86"/>
      <c r="B376" s="75" t="s">
        <v>228</v>
      </c>
      <c r="C376" s="30" t="s">
        <v>229</v>
      </c>
    </row>
    <row r="377" spans="1:3" ht="15.75" customHeight="1">
      <c r="A377" s="84" t="s">
        <v>25</v>
      </c>
      <c r="B377" s="3" t="s">
        <v>3</v>
      </c>
      <c r="C377" s="61">
        <v>250</v>
      </c>
    </row>
    <row r="378" spans="1:3" ht="15.75" customHeight="1">
      <c r="A378" s="85"/>
      <c r="B378" s="5"/>
      <c r="C378" s="62"/>
    </row>
    <row r="379" spans="1:3" ht="15.75" customHeight="1">
      <c r="A379" s="85"/>
      <c r="B379" s="5" t="s">
        <v>2</v>
      </c>
      <c r="C379" s="62"/>
    </row>
    <row r="380" spans="1:3" ht="15" customHeight="1">
      <c r="A380" s="85"/>
      <c r="B380" s="3" t="s">
        <v>225</v>
      </c>
      <c r="C380" s="61">
        <v>196</v>
      </c>
    </row>
    <row r="381" spans="1:3" ht="15" customHeight="1">
      <c r="A381" s="85"/>
      <c r="B381" s="3" t="s">
        <v>4</v>
      </c>
      <c r="C381" s="61">
        <v>171</v>
      </c>
    </row>
    <row r="382" spans="1:3" ht="15" customHeight="1">
      <c r="A382" s="85"/>
      <c r="B382" s="3" t="s">
        <v>5</v>
      </c>
      <c r="C382" s="4">
        <v>0.87239999999999995</v>
      </c>
    </row>
    <row r="383" spans="1:3" ht="15" customHeight="1">
      <c r="A383" s="85"/>
      <c r="B383" s="3"/>
      <c r="C383" s="4"/>
    </row>
    <row r="384" spans="1:3" ht="15" customHeight="1">
      <c r="A384" s="85"/>
      <c r="B384" s="5" t="s">
        <v>6</v>
      </c>
      <c r="C384" s="62"/>
    </row>
    <row r="385" spans="1:3" ht="15" customHeight="1">
      <c r="A385" s="85"/>
      <c r="B385" s="3" t="s">
        <v>226</v>
      </c>
      <c r="C385" s="61">
        <v>56</v>
      </c>
    </row>
    <row r="386" spans="1:3" ht="15" customHeight="1">
      <c r="A386" s="85"/>
      <c r="B386" s="3" t="s">
        <v>7</v>
      </c>
      <c r="C386" s="61">
        <v>49</v>
      </c>
    </row>
    <row r="387" spans="1:3" ht="15" customHeight="1">
      <c r="A387" s="85"/>
      <c r="B387" s="3" t="s">
        <v>8</v>
      </c>
      <c r="C387" s="4">
        <v>0.875</v>
      </c>
    </row>
    <row r="388" spans="1:3" ht="15" customHeight="1">
      <c r="A388" s="85"/>
      <c r="B388" s="3"/>
      <c r="C388" s="62"/>
    </row>
    <row r="389" spans="1:3" ht="15" customHeight="1">
      <c r="A389" s="85"/>
      <c r="B389" s="5" t="s">
        <v>223</v>
      </c>
      <c r="C389" s="62"/>
    </row>
    <row r="390" spans="1:3" ht="15" customHeight="1">
      <c r="A390" s="85"/>
      <c r="B390" s="74" t="s">
        <v>227</v>
      </c>
      <c r="C390" s="71">
        <v>24644.66</v>
      </c>
    </row>
    <row r="391" spans="1:3" ht="15.75" customHeight="1">
      <c r="A391" s="85"/>
      <c r="B391" s="3" t="s">
        <v>218</v>
      </c>
      <c r="C391" s="6">
        <v>1366.63</v>
      </c>
    </row>
    <row r="392" spans="1:3" ht="15" customHeight="1">
      <c r="A392" s="85"/>
      <c r="B392" s="74" t="s">
        <v>221</v>
      </c>
      <c r="C392" s="70">
        <v>4.7199999999999999E-2</v>
      </c>
    </row>
    <row r="393" spans="1:3" ht="15" customHeight="1" thickBot="1">
      <c r="A393" s="86"/>
      <c r="B393" s="75" t="s">
        <v>228</v>
      </c>
      <c r="C393" s="30" t="s">
        <v>229</v>
      </c>
    </row>
    <row r="394" spans="1:3" ht="15" customHeight="1">
      <c r="A394" s="84" t="s">
        <v>10</v>
      </c>
      <c r="B394" s="3" t="s">
        <v>3</v>
      </c>
      <c r="C394" s="61">
        <v>588</v>
      </c>
    </row>
    <row r="395" spans="1:3" ht="15" customHeight="1">
      <c r="A395" s="85"/>
      <c r="B395" s="5"/>
      <c r="C395" s="62"/>
    </row>
    <row r="396" spans="1:3" ht="15" customHeight="1">
      <c r="A396" s="85"/>
      <c r="B396" s="5" t="s">
        <v>2</v>
      </c>
      <c r="C396" s="62"/>
    </row>
    <row r="397" spans="1:3" ht="15" customHeight="1">
      <c r="A397" s="85"/>
      <c r="B397" s="3" t="s">
        <v>225</v>
      </c>
      <c r="C397" s="61">
        <v>278</v>
      </c>
    </row>
    <row r="398" spans="1:3" ht="15" customHeight="1">
      <c r="A398" s="85"/>
      <c r="B398" s="3" t="s">
        <v>4</v>
      </c>
      <c r="C398" s="61">
        <v>218</v>
      </c>
    </row>
    <row r="399" spans="1:3" ht="15" customHeight="1">
      <c r="A399" s="85"/>
      <c r="B399" s="3" t="s">
        <v>5</v>
      </c>
      <c r="C399" s="4">
        <v>0.78420000000000001</v>
      </c>
    </row>
    <row r="400" spans="1:3" ht="15" customHeight="1">
      <c r="A400" s="85"/>
      <c r="B400" s="3"/>
      <c r="C400" s="4"/>
    </row>
    <row r="401" spans="1:3" ht="15" customHeight="1">
      <c r="A401" s="85"/>
      <c r="B401" s="5" t="s">
        <v>6</v>
      </c>
      <c r="C401" s="62"/>
    </row>
    <row r="402" spans="1:3" ht="15" customHeight="1">
      <c r="A402" s="85"/>
      <c r="B402" s="3" t="s">
        <v>226</v>
      </c>
      <c r="C402" s="61">
        <v>46</v>
      </c>
    </row>
    <row r="403" spans="1:3" ht="15.75" customHeight="1">
      <c r="A403" s="85"/>
      <c r="B403" s="3" t="s">
        <v>7</v>
      </c>
      <c r="C403" s="61">
        <v>41</v>
      </c>
    </row>
    <row r="404" spans="1:3" ht="15" customHeight="1">
      <c r="A404" s="85"/>
      <c r="B404" s="3" t="s">
        <v>8</v>
      </c>
      <c r="C404" s="4">
        <v>0.89129999999999998</v>
      </c>
    </row>
    <row r="405" spans="1:3" ht="15" customHeight="1">
      <c r="A405" s="85"/>
      <c r="B405" s="3"/>
      <c r="C405" s="62"/>
    </row>
    <row r="406" spans="1:3" ht="15" customHeight="1">
      <c r="A406" s="85"/>
      <c r="B406" s="5" t="s">
        <v>223</v>
      </c>
      <c r="C406" s="62"/>
    </row>
    <row r="407" spans="1:3" ht="15" customHeight="1">
      <c r="A407" s="85"/>
      <c r="B407" s="74" t="s">
        <v>227</v>
      </c>
      <c r="C407" s="71">
        <v>43335.66</v>
      </c>
    </row>
    <row r="408" spans="1:3" ht="15" customHeight="1">
      <c r="A408" s="85"/>
      <c r="B408" s="3" t="s">
        <v>218</v>
      </c>
      <c r="C408" s="6">
        <v>3500.72</v>
      </c>
    </row>
    <row r="409" spans="1:3" ht="15" customHeight="1">
      <c r="A409" s="85"/>
      <c r="B409" s="74" t="s">
        <v>221</v>
      </c>
      <c r="C409" s="70">
        <v>9.64E-2</v>
      </c>
    </row>
    <row r="410" spans="1:3" ht="15" customHeight="1" thickBot="1">
      <c r="A410" s="86"/>
      <c r="B410" s="75" t="s">
        <v>228</v>
      </c>
      <c r="C410" s="30" t="s">
        <v>229</v>
      </c>
    </row>
    <row r="411" spans="1:3" ht="15" customHeight="1">
      <c r="A411" s="84" t="s">
        <v>27</v>
      </c>
      <c r="B411" s="3" t="s">
        <v>3</v>
      </c>
      <c r="C411" s="61">
        <v>331</v>
      </c>
    </row>
    <row r="412" spans="1:3" ht="15" customHeight="1">
      <c r="A412" s="85"/>
      <c r="B412" s="5"/>
      <c r="C412" s="62"/>
    </row>
    <row r="413" spans="1:3" ht="15" customHeight="1">
      <c r="A413" s="85"/>
      <c r="B413" s="5" t="s">
        <v>2</v>
      </c>
      <c r="C413" s="62"/>
    </row>
    <row r="414" spans="1:3" ht="15" customHeight="1">
      <c r="A414" s="85"/>
      <c r="B414" s="3" t="s">
        <v>225</v>
      </c>
      <c r="C414" s="61">
        <v>137</v>
      </c>
    </row>
    <row r="415" spans="1:3" ht="15" customHeight="1">
      <c r="A415" s="85"/>
      <c r="B415" s="3" t="s">
        <v>4</v>
      </c>
      <c r="C415" s="61">
        <v>63</v>
      </c>
    </row>
    <row r="416" spans="1:3" ht="15" customHeight="1">
      <c r="A416" s="85"/>
      <c r="B416" s="3" t="s">
        <v>5</v>
      </c>
      <c r="C416" s="4">
        <v>0.45989999999999998</v>
      </c>
    </row>
    <row r="417" spans="1:3" ht="15" customHeight="1">
      <c r="A417" s="85"/>
      <c r="B417" s="3"/>
      <c r="C417" s="62"/>
    </row>
    <row r="418" spans="1:3" ht="15" customHeight="1">
      <c r="A418" s="85"/>
      <c r="B418" s="5" t="s">
        <v>6</v>
      </c>
      <c r="C418" s="62"/>
    </row>
    <row r="419" spans="1:3" ht="15" customHeight="1">
      <c r="A419" s="85"/>
      <c r="B419" s="3" t="s">
        <v>226</v>
      </c>
      <c r="C419" s="61">
        <v>26</v>
      </c>
    </row>
    <row r="420" spans="1:3" ht="15" customHeight="1">
      <c r="A420" s="85"/>
      <c r="B420" s="3" t="s">
        <v>7</v>
      </c>
      <c r="C420" s="61">
        <v>26</v>
      </c>
    </row>
    <row r="421" spans="1:3" ht="15" customHeight="1">
      <c r="A421" s="85"/>
      <c r="B421" s="3" t="s">
        <v>8</v>
      </c>
      <c r="C421" s="4">
        <v>1</v>
      </c>
    </row>
    <row r="422" spans="1:3" ht="15" customHeight="1">
      <c r="A422" s="85"/>
      <c r="B422" s="3"/>
      <c r="C422" s="62"/>
    </row>
    <row r="423" spans="1:3" ht="15" customHeight="1">
      <c r="A423" s="85"/>
      <c r="B423" s="5" t="s">
        <v>223</v>
      </c>
      <c r="C423" s="62"/>
    </row>
    <row r="424" spans="1:3" ht="15" customHeight="1">
      <c r="A424" s="85"/>
      <c r="B424" s="74" t="s">
        <v>227</v>
      </c>
      <c r="C424" s="71">
        <v>76203.73</v>
      </c>
    </row>
    <row r="425" spans="1:3" ht="15" customHeight="1">
      <c r="A425" s="85"/>
      <c r="B425" s="3" t="s">
        <v>218</v>
      </c>
      <c r="C425" s="6">
        <v>5955.18</v>
      </c>
    </row>
    <row r="426" spans="1:3" ht="15" customHeight="1">
      <c r="A426" s="85"/>
      <c r="B426" s="74" t="s">
        <v>221</v>
      </c>
      <c r="C426" s="70">
        <v>7.1800000000000003E-2</v>
      </c>
    </row>
    <row r="427" spans="1:3" ht="15" customHeight="1" thickBot="1">
      <c r="A427" s="86"/>
      <c r="B427" s="75" t="s">
        <v>228</v>
      </c>
      <c r="C427" s="30" t="s">
        <v>229</v>
      </c>
    </row>
    <row r="428" spans="1:3" ht="15.75" customHeight="1">
      <c r="A428" s="84" t="s">
        <v>35</v>
      </c>
      <c r="B428" s="3" t="s">
        <v>3</v>
      </c>
      <c r="C428" s="61">
        <v>528</v>
      </c>
    </row>
    <row r="429" spans="1:3" ht="15.75" customHeight="1">
      <c r="A429" s="85"/>
      <c r="B429" s="5"/>
      <c r="C429" s="62"/>
    </row>
    <row r="430" spans="1:3" ht="15.75" customHeight="1">
      <c r="A430" s="85"/>
      <c r="B430" s="5" t="s">
        <v>2</v>
      </c>
      <c r="C430" s="62"/>
    </row>
    <row r="431" spans="1:3" ht="15" customHeight="1">
      <c r="A431" s="85"/>
      <c r="B431" s="3" t="s">
        <v>225</v>
      </c>
      <c r="C431" s="61">
        <v>433</v>
      </c>
    </row>
    <row r="432" spans="1:3" ht="15" customHeight="1">
      <c r="A432" s="85"/>
      <c r="B432" s="3" t="s">
        <v>4</v>
      </c>
      <c r="C432" s="61">
        <v>397</v>
      </c>
    </row>
    <row r="433" spans="1:3" ht="15" customHeight="1">
      <c r="A433" s="85"/>
      <c r="B433" s="3" t="s">
        <v>5</v>
      </c>
      <c r="C433" s="4">
        <v>0.91690000000000005</v>
      </c>
    </row>
    <row r="434" spans="1:3" ht="15" customHeight="1">
      <c r="A434" s="85"/>
      <c r="B434" s="3"/>
      <c r="C434" s="4"/>
    </row>
    <row r="435" spans="1:3" ht="15" customHeight="1">
      <c r="A435" s="85"/>
      <c r="B435" s="5" t="s">
        <v>6</v>
      </c>
      <c r="C435" s="62"/>
    </row>
    <row r="436" spans="1:3" ht="15" customHeight="1">
      <c r="A436" s="85"/>
      <c r="B436" s="3" t="s">
        <v>226</v>
      </c>
      <c r="C436" s="61">
        <v>252</v>
      </c>
    </row>
    <row r="437" spans="1:3" ht="15" customHeight="1">
      <c r="A437" s="85"/>
      <c r="B437" s="3" t="s">
        <v>7</v>
      </c>
      <c r="C437" s="61">
        <v>236</v>
      </c>
    </row>
    <row r="438" spans="1:3" ht="15" customHeight="1">
      <c r="A438" s="85"/>
      <c r="B438" s="3" t="s">
        <v>8</v>
      </c>
      <c r="C438" s="4">
        <v>0.9365</v>
      </c>
    </row>
    <row r="439" spans="1:3" ht="15" customHeight="1">
      <c r="A439" s="85"/>
      <c r="B439" s="3"/>
      <c r="C439" s="4"/>
    </row>
    <row r="440" spans="1:3" ht="15" customHeight="1">
      <c r="A440" s="85"/>
      <c r="B440" s="5" t="s">
        <v>223</v>
      </c>
      <c r="C440" s="62"/>
    </row>
    <row r="441" spans="1:3" ht="15" customHeight="1">
      <c r="A441" s="85"/>
      <c r="B441" s="74" t="s">
        <v>227</v>
      </c>
      <c r="C441" s="71">
        <v>37947.96</v>
      </c>
    </row>
    <row r="442" spans="1:3" ht="15.75" customHeight="1">
      <c r="A442" s="85"/>
      <c r="B442" s="3" t="s">
        <v>218</v>
      </c>
      <c r="C442" s="6">
        <v>6242.53</v>
      </c>
    </row>
    <row r="443" spans="1:3" ht="15" customHeight="1">
      <c r="A443" s="85"/>
      <c r="B443" s="74" t="s">
        <v>221</v>
      </c>
      <c r="C443" s="70">
        <v>0.15909999999999999</v>
      </c>
    </row>
    <row r="444" spans="1:3" ht="15" customHeight="1" thickBot="1">
      <c r="A444" s="86"/>
      <c r="B444" s="75" t="s">
        <v>228</v>
      </c>
      <c r="C444" s="30" t="s">
        <v>229</v>
      </c>
    </row>
    <row r="445" spans="1:3" ht="15" customHeight="1">
      <c r="A445" s="84" t="s">
        <v>39</v>
      </c>
      <c r="B445" s="3" t="s">
        <v>3</v>
      </c>
      <c r="C445" s="61">
        <v>479</v>
      </c>
    </row>
    <row r="446" spans="1:3" ht="15" customHeight="1">
      <c r="A446" s="85"/>
      <c r="B446" s="5"/>
      <c r="C446" s="62"/>
    </row>
    <row r="447" spans="1:3" ht="15" customHeight="1">
      <c r="A447" s="85"/>
      <c r="B447" s="5" t="s">
        <v>2</v>
      </c>
      <c r="C447" s="62"/>
    </row>
    <row r="448" spans="1:3" ht="15" customHeight="1">
      <c r="A448" s="85"/>
      <c r="B448" s="3" t="s">
        <v>225</v>
      </c>
      <c r="C448" s="61">
        <v>289</v>
      </c>
    </row>
    <row r="449" spans="1:3" ht="15" customHeight="1">
      <c r="A449" s="85"/>
      <c r="B449" s="3" t="s">
        <v>4</v>
      </c>
      <c r="C449" s="61">
        <v>182</v>
      </c>
    </row>
    <row r="450" spans="1:3" ht="15" customHeight="1">
      <c r="A450" s="85"/>
      <c r="B450" s="3" t="s">
        <v>5</v>
      </c>
      <c r="C450" s="4">
        <v>0.62980000000000003</v>
      </c>
    </row>
    <row r="451" spans="1:3" ht="15" customHeight="1">
      <c r="A451" s="85"/>
      <c r="B451" s="3"/>
      <c r="C451" s="62"/>
    </row>
    <row r="452" spans="1:3" ht="15" customHeight="1">
      <c r="A452" s="85"/>
      <c r="B452" s="5" t="s">
        <v>6</v>
      </c>
      <c r="C452" s="62"/>
    </row>
    <row r="453" spans="1:3" ht="15" customHeight="1">
      <c r="A453" s="85"/>
      <c r="B453" s="3" t="s">
        <v>226</v>
      </c>
      <c r="C453" s="61">
        <v>33</v>
      </c>
    </row>
    <row r="454" spans="1:3" ht="15.75" customHeight="1">
      <c r="A454" s="85"/>
      <c r="B454" s="3" t="s">
        <v>7</v>
      </c>
      <c r="C454" s="61">
        <v>29</v>
      </c>
    </row>
    <row r="455" spans="1:3" ht="15" customHeight="1">
      <c r="A455" s="85"/>
      <c r="B455" s="3" t="s">
        <v>8</v>
      </c>
      <c r="C455" s="4">
        <v>0.87880000000000003</v>
      </c>
    </row>
    <row r="456" spans="1:3" ht="15" customHeight="1">
      <c r="A456" s="85"/>
      <c r="B456" s="5"/>
      <c r="C456" s="62"/>
    </row>
    <row r="457" spans="1:3" ht="15" customHeight="1">
      <c r="A457" s="85"/>
      <c r="B457" s="5" t="s">
        <v>223</v>
      </c>
      <c r="C457" s="62"/>
    </row>
    <row r="458" spans="1:3" ht="15" customHeight="1">
      <c r="A458" s="85"/>
      <c r="B458" s="74" t="s">
        <v>227</v>
      </c>
      <c r="C458" s="71">
        <v>25935.279999999999</v>
      </c>
    </row>
    <row r="459" spans="1:3" ht="15" customHeight="1">
      <c r="A459" s="85"/>
      <c r="B459" s="3" t="s">
        <v>218</v>
      </c>
      <c r="C459" s="6">
        <v>3220.34</v>
      </c>
    </row>
    <row r="460" spans="1:3" ht="15" customHeight="1">
      <c r="A460" s="85"/>
      <c r="B460" s="74" t="s">
        <v>221</v>
      </c>
      <c r="C460" s="70">
        <v>0.1099</v>
      </c>
    </row>
    <row r="461" spans="1:3" ht="15" customHeight="1" thickBot="1">
      <c r="A461" s="86"/>
      <c r="B461" s="75" t="s">
        <v>228</v>
      </c>
      <c r="C461" s="30" t="s">
        <v>229</v>
      </c>
    </row>
    <row r="462" spans="1:3" ht="15" customHeight="1">
      <c r="A462" s="84" t="s">
        <v>166</v>
      </c>
      <c r="B462" s="3" t="s">
        <v>3</v>
      </c>
      <c r="C462" s="61">
        <v>68</v>
      </c>
    </row>
    <row r="463" spans="1:3" ht="15" customHeight="1">
      <c r="A463" s="85"/>
      <c r="B463" s="5"/>
      <c r="C463" s="62"/>
    </row>
    <row r="464" spans="1:3" ht="15" customHeight="1">
      <c r="A464" s="85"/>
      <c r="B464" s="5" t="s">
        <v>2</v>
      </c>
      <c r="C464" s="62"/>
    </row>
    <row r="465" spans="1:3" ht="15" customHeight="1">
      <c r="A465" s="85"/>
      <c r="B465" s="3" t="s">
        <v>225</v>
      </c>
      <c r="C465" s="61">
        <v>47</v>
      </c>
    </row>
    <row r="466" spans="1:3" ht="15" customHeight="1">
      <c r="A466" s="85"/>
      <c r="B466" s="3" t="s">
        <v>4</v>
      </c>
      <c r="C466" s="61">
        <v>28</v>
      </c>
    </row>
    <row r="467" spans="1:3" ht="15" customHeight="1">
      <c r="A467" s="85"/>
      <c r="B467" s="3" t="s">
        <v>5</v>
      </c>
      <c r="C467" s="4">
        <v>0.59570000000000001</v>
      </c>
    </row>
    <row r="468" spans="1:3" ht="15.75" customHeight="1">
      <c r="A468" s="85"/>
      <c r="B468" s="3"/>
      <c r="C468" s="4"/>
    </row>
    <row r="469" spans="1:3" ht="15" customHeight="1">
      <c r="A469" s="85"/>
      <c r="B469" s="5" t="s">
        <v>6</v>
      </c>
      <c r="C469" s="62"/>
    </row>
    <row r="470" spans="1:3" ht="15" customHeight="1">
      <c r="A470" s="85"/>
      <c r="B470" s="3" t="s">
        <v>226</v>
      </c>
      <c r="C470" s="61">
        <v>20</v>
      </c>
    </row>
    <row r="471" spans="1:3" ht="15" customHeight="1">
      <c r="A471" s="85"/>
      <c r="B471" s="3" t="s">
        <v>7</v>
      </c>
      <c r="C471" s="61">
        <v>15</v>
      </c>
    </row>
    <row r="472" spans="1:3" ht="15" customHeight="1">
      <c r="A472" s="85"/>
      <c r="B472" s="3" t="s">
        <v>8</v>
      </c>
      <c r="C472" s="4">
        <v>0.75</v>
      </c>
    </row>
    <row r="473" spans="1:3" ht="15" customHeight="1">
      <c r="A473" s="85"/>
      <c r="B473" s="3"/>
      <c r="C473" s="4"/>
    </row>
    <row r="474" spans="1:3" ht="15" customHeight="1">
      <c r="A474" s="85"/>
      <c r="B474" s="5" t="s">
        <v>223</v>
      </c>
      <c r="C474" s="62"/>
    </row>
    <row r="475" spans="1:3" ht="15" customHeight="1">
      <c r="A475" s="85"/>
      <c r="B475" s="74" t="s">
        <v>227</v>
      </c>
      <c r="C475" s="71">
        <v>11153.45</v>
      </c>
    </row>
    <row r="476" spans="1:3" ht="15" customHeight="1">
      <c r="A476" s="85"/>
      <c r="B476" s="3" t="s">
        <v>218</v>
      </c>
      <c r="C476" s="6">
        <v>3620.56</v>
      </c>
    </row>
    <row r="477" spans="1:3" ht="15" customHeight="1">
      <c r="A477" s="85"/>
      <c r="B477" s="74" t="s">
        <v>221</v>
      </c>
      <c r="C477" s="70">
        <v>0.2276</v>
      </c>
    </row>
    <row r="478" spans="1:3" ht="15" customHeight="1" thickBot="1">
      <c r="A478" s="86"/>
      <c r="B478" s="75" t="s">
        <v>228</v>
      </c>
      <c r="C478" s="30" t="s">
        <v>229</v>
      </c>
    </row>
    <row r="479" spans="1:3" ht="15.75" customHeight="1">
      <c r="A479" s="84" t="s">
        <v>45</v>
      </c>
      <c r="B479" s="3" t="s">
        <v>3</v>
      </c>
      <c r="C479" s="61">
        <v>68</v>
      </c>
    </row>
    <row r="480" spans="1:3" ht="15.75" customHeight="1">
      <c r="A480" s="85"/>
      <c r="B480" s="5"/>
      <c r="C480" s="62"/>
    </row>
    <row r="481" spans="1:3" ht="15.75" customHeight="1">
      <c r="A481" s="85"/>
      <c r="B481" s="5" t="s">
        <v>2</v>
      </c>
      <c r="C481" s="62"/>
    </row>
    <row r="482" spans="1:3" ht="15" customHeight="1">
      <c r="A482" s="85"/>
      <c r="B482" s="3" t="s">
        <v>225</v>
      </c>
      <c r="C482" s="61">
        <v>39</v>
      </c>
    </row>
    <row r="483" spans="1:3" ht="15" customHeight="1">
      <c r="A483" s="85"/>
      <c r="B483" s="3" t="s">
        <v>4</v>
      </c>
      <c r="C483" s="61">
        <v>34</v>
      </c>
    </row>
    <row r="484" spans="1:3" ht="15" customHeight="1">
      <c r="A484" s="85"/>
      <c r="B484" s="3" t="s">
        <v>5</v>
      </c>
      <c r="C484" s="4">
        <v>0.87180000000000002</v>
      </c>
    </row>
    <row r="485" spans="1:3" ht="15" customHeight="1">
      <c r="A485" s="85"/>
      <c r="B485" s="3"/>
      <c r="C485" s="4"/>
    </row>
    <row r="486" spans="1:3" ht="15" customHeight="1">
      <c r="A486" s="85"/>
      <c r="B486" s="5" t="s">
        <v>6</v>
      </c>
      <c r="C486" s="62"/>
    </row>
    <row r="487" spans="1:3" ht="15" customHeight="1">
      <c r="A487" s="85"/>
      <c r="B487" s="3" t="s">
        <v>226</v>
      </c>
      <c r="C487" s="61">
        <v>17</v>
      </c>
    </row>
    <row r="488" spans="1:3" ht="15" customHeight="1">
      <c r="A488" s="85"/>
      <c r="B488" s="3" t="s">
        <v>7</v>
      </c>
      <c r="C488" s="61">
        <v>15</v>
      </c>
    </row>
    <row r="489" spans="1:3" ht="15" customHeight="1">
      <c r="A489" s="85"/>
      <c r="B489" s="3" t="s">
        <v>8</v>
      </c>
      <c r="C489" s="4">
        <v>0.88239999999999996</v>
      </c>
    </row>
    <row r="490" spans="1:3" ht="15" customHeight="1">
      <c r="A490" s="85"/>
      <c r="B490" s="3"/>
      <c r="C490" s="62"/>
    </row>
    <row r="491" spans="1:3" ht="15" customHeight="1">
      <c r="A491" s="85"/>
      <c r="B491" s="5" t="s">
        <v>223</v>
      </c>
      <c r="C491" s="62"/>
    </row>
    <row r="492" spans="1:3" ht="15" customHeight="1">
      <c r="A492" s="85"/>
      <c r="B492" s="74" t="s">
        <v>227</v>
      </c>
      <c r="C492" s="71">
        <v>30785.96</v>
      </c>
    </row>
    <row r="493" spans="1:3" ht="16.5" customHeight="1">
      <c r="A493" s="85"/>
      <c r="B493" s="3" t="s">
        <v>218</v>
      </c>
      <c r="C493" s="6">
        <v>3278.52</v>
      </c>
    </row>
    <row r="494" spans="1:3" ht="15" customHeight="1">
      <c r="A494" s="85"/>
      <c r="B494" s="74" t="s">
        <v>221</v>
      </c>
      <c r="C494" s="70">
        <v>0.1318</v>
      </c>
    </row>
    <row r="495" spans="1:3" ht="15" customHeight="1" thickBot="1">
      <c r="A495" s="86"/>
      <c r="B495" s="75" t="s">
        <v>228</v>
      </c>
      <c r="C495" s="30" t="s">
        <v>229</v>
      </c>
    </row>
    <row r="496" spans="1:3" ht="15" customHeight="1">
      <c r="A496" s="84" t="s">
        <v>48</v>
      </c>
      <c r="B496" s="3" t="s">
        <v>3</v>
      </c>
      <c r="C496" s="61">
        <v>851</v>
      </c>
    </row>
    <row r="497" spans="1:3" ht="15" customHeight="1">
      <c r="A497" s="85"/>
      <c r="B497" s="5"/>
      <c r="C497" s="62"/>
    </row>
    <row r="498" spans="1:3" ht="15" customHeight="1">
      <c r="A498" s="85"/>
      <c r="B498" s="5" t="s">
        <v>2</v>
      </c>
      <c r="C498" s="62"/>
    </row>
    <row r="499" spans="1:3" ht="15" customHeight="1">
      <c r="A499" s="85"/>
      <c r="B499" s="3" t="s">
        <v>225</v>
      </c>
      <c r="C499" s="61">
        <v>318</v>
      </c>
    </row>
    <row r="500" spans="1:3" ht="15" customHeight="1">
      <c r="A500" s="85"/>
      <c r="B500" s="3" t="s">
        <v>4</v>
      </c>
      <c r="C500" s="61">
        <v>266</v>
      </c>
    </row>
    <row r="501" spans="1:3" ht="15" customHeight="1">
      <c r="A501" s="85"/>
      <c r="B501" s="3" t="s">
        <v>5</v>
      </c>
      <c r="C501" s="4">
        <v>0.83650000000000002</v>
      </c>
    </row>
    <row r="502" spans="1:3" ht="15" customHeight="1">
      <c r="A502" s="85"/>
      <c r="B502" s="3"/>
      <c r="C502" s="62"/>
    </row>
    <row r="503" spans="1:3" ht="15" customHeight="1">
      <c r="A503" s="85"/>
      <c r="B503" s="5" t="s">
        <v>6</v>
      </c>
      <c r="C503" s="62"/>
    </row>
    <row r="504" spans="1:3" ht="15" customHeight="1">
      <c r="A504" s="85"/>
      <c r="B504" s="3" t="s">
        <v>226</v>
      </c>
      <c r="C504" s="61">
        <v>150</v>
      </c>
    </row>
    <row r="505" spans="1:3" ht="15.75" customHeight="1">
      <c r="A505" s="85"/>
      <c r="B505" s="3" t="s">
        <v>7</v>
      </c>
      <c r="C505" s="61">
        <v>143</v>
      </c>
    </row>
    <row r="506" spans="1:3" ht="15" customHeight="1">
      <c r="A506" s="85"/>
      <c r="B506" s="3" t="s">
        <v>8</v>
      </c>
      <c r="C506" s="4">
        <v>0.95330000000000004</v>
      </c>
    </row>
    <row r="507" spans="1:3" ht="15" customHeight="1">
      <c r="A507" s="85"/>
      <c r="B507" s="3"/>
      <c r="C507" s="62"/>
    </row>
    <row r="508" spans="1:3" ht="15" customHeight="1">
      <c r="A508" s="85"/>
      <c r="B508" s="5" t="s">
        <v>223</v>
      </c>
      <c r="C508" s="62"/>
    </row>
    <row r="509" spans="1:3" ht="15" customHeight="1">
      <c r="A509" s="85"/>
      <c r="B509" s="74" t="s">
        <v>227</v>
      </c>
      <c r="C509" s="71">
        <v>26395.09</v>
      </c>
    </row>
    <row r="510" spans="1:3" ht="15" customHeight="1">
      <c r="A510" s="85"/>
      <c r="B510" s="3" t="s">
        <v>218</v>
      </c>
      <c r="C510" s="6">
        <v>4411.12</v>
      </c>
    </row>
    <row r="511" spans="1:3" ht="15" customHeight="1">
      <c r="A511" s="85"/>
      <c r="B511" s="74" t="s">
        <v>221</v>
      </c>
      <c r="C511" s="70">
        <v>0.16789999999999999</v>
      </c>
    </row>
    <row r="512" spans="1:3" ht="15" customHeight="1" thickBot="1">
      <c r="A512" s="86"/>
      <c r="B512" s="75" t="s">
        <v>228</v>
      </c>
      <c r="C512" s="30" t="s">
        <v>229</v>
      </c>
    </row>
    <row r="513" spans="1:3" ht="15" customHeight="1">
      <c r="A513" s="84" t="s">
        <v>192</v>
      </c>
      <c r="B513" s="3" t="s">
        <v>3</v>
      </c>
      <c r="C513" s="61">
        <v>201</v>
      </c>
    </row>
    <row r="514" spans="1:3" ht="15" customHeight="1">
      <c r="A514" s="85"/>
      <c r="B514" s="5"/>
      <c r="C514" s="62"/>
    </row>
    <row r="515" spans="1:3" ht="15" customHeight="1">
      <c r="A515" s="85"/>
      <c r="B515" s="5" t="s">
        <v>2</v>
      </c>
      <c r="C515" s="62"/>
    </row>
    <row r="516" spans="1:3" ht="15" customHeight="1">
      <c r="A516" s="85"/>
      <c r="B516" s="3" t="s">
        <v>225</v>
      </c>
      <c r="C516" s="61">
        <v>92</v>
      </c>
    </row>
    <row r="517" spans="1:3" ht="15" customHeight="1">
      <c r="A517" s="85"/>
      <c r="B517" s="3" t="s">
        <v>4</v>
      </c>
      <c r="C517" s="61">
        <v>84</v>
      </c>
    </row>
    <row r="518" spans="1:3" ht="15" customHeight="1">
      <c r="A518" s="85"/>
      <c r="B518" s="3" t="s">
        <v>5</v>
      </c>
      <c r="C518" s="4">
        <v>0.91300000000000003</v>
      </c>
    </row>
    <row r="519" spans="1:3" ht="15.75" customHeight="1">
      <c r="A519" s="85"/>
      <c r="B519" s="3"/>
      <c r="C519" s="4"/>
    </row>
    <row r="520" spans="1:3" ht="15" customHeight="1">
      <c r="A520" s="85"/>
      <c r="B520" s="5" t="s">
        <v>6</v>
      </c>
      <c r="C520" s="62"/>
    </row>
    <row r="521" spans="1:3" ht="15" customHeight="1">
      <c r="A521" s="85"/>
      <c r="B521" s="3" t="s">
        <v>226</v>
      </c>
      <c r="C521" s="61">
        <v>11</v>
      </c>
    </row>
    <row r="522" spans="1:3" ht="15" customHeight="1">
      <c r="A522" s="85"/>
      <c r="B522" s="3" t="s">
        <v>7</v>
      </c>
      <c r="C522" s="61">
        <v>10</v>
      </c>
    </row>
    <row r="523" spans="1:3" ht="15" customHeight="1">
      <c r="A523" s="85"/>
      <c r="B523" s="3" t="s">
        <v>8</v>
      </c>
      <c r="C523" s="4">
        <v>0.90910000000000002</v>
      </c>
    </row>
    <row r="524" spans="1:3" ht="15" customHeight="1">
      <c r="A524" s="85"/>
      <c r="B524" s="3"/>
      <c r="C524" s="62"/>
    </row>
    <row r="525" spans="1:3" ht="15" customHeight="1">
      <c r="A525" s="85"/>
      <c r="B525" s="5" t="s">
        <v>223</v>
      </c>
      <c r="C525" s="62"/>
    </row>
    <row r="526" spans="1:3" ht="15" customHeight="1">
      <c r="A526" s="85"/>
      <c r="B526" s="74" t="s">
        <v>227</v>
      </c>
      <c r="C526" s="71">
        <v>33219.800000000003</v>
      </c>
    </row>
    <row r="527" spans="1:3" ht="15" customHeight="1">
      <c r="A527" s="85"/>
      <c r="B527" s="3" t="s">
        <v>218</v>
      </c>
      <c r="C527" s="6">
        <v>6985.02</v>
      </c>
    </row>
    <row r="528" spans="1:3" ht="15" customHeight="1">
      <c r="A528" s="85"/>
      <c r="B528" s="74" t="s">
        <v>221</v>
      </c>
      <c r="C528" s="70">
        <v>5.8299999999999998E-2</v>
      </c>
    </row>
    <row r="529" spans="1:3" ht="15" customHeight="1" thickBot="1">
      <c r="A529" s="86"/>
      <c r="B529" s="75" t="s">
        <v>228</v>
      </c>
      <c r="C529" s="30" t="s">
        <v>229</v>
      </c>
    </row>
    <row r="530" spans="1:3" ht="15.75" customHeight="1">
      <c r="A530" s="84" t="s">
        <v>195</v>
      </c>
      <c r="B530" s="3" t="s">
        <v>3</v>
      </c>
      <c r="C530" s="61">
        <v>221</v>
      </c>
    </row>
    <row r="531" spans="1:3" ht="15.75" customHeight="1">
      <c r="A531" s="85"/>
      <c r="B531" s="5"/>
      <c r="C531" s="62"/>
    </row>
    <row r="532" spans="1:3" ht="15.75" customHeight="1">
      <c r="A532" s="85"/>
      <c r="B532" s="5" t="s">
        <v>2</v>
      </c>
      <c r="C532" s="62"/>
    </row>
    <row r="533" spans="1:3" ht="15" customHeight="1">
      <c r="A533" s="85"/>
      <c r="B533" s="3" t="s">
        <v>225</v>
      </c>
      <c r="C533" s="61">
        <v>134</v>
      </c>
    </row>
    <row r="534" spans="1:3" ht="15" customHeight="1">
      <c r="A534" s="85"/>
      <c r="B534" s="3" t="s">
        <v>4</v>
      </c>
      <c r="C534" s="61">
        <v>74</v>
      </c>
    </row>
    <row r="535" spans="1:3" ht="15" customHeight="1">
      <c r="A535" s="85"/>
      <c r="B535" s="3" t="s">
        <v>5</v>
      </c>
      <c r="C535" s="4">
        <v>0.55220000000000002</v>
      </c>
    </row>
    <row r="536" spans="1:3" ht="15" customHeight="1">
      <c r="A536" s="85"/>
      <c r="B536" s="3"/>
      <c r="C536" s="4"/>
    </row>
    <row r="537" spans="1:3" ht="15" customHeight="1">
      <c r="A537" s="85"/>
      <c r="B537" s="5" t="s">
        <v>6</v>
      </c>
      <c r="C537" s="62"/>
    </row>
    <row r="538" spans="1:3" ht="15" customHeight="1">
      <c r="A538" s="85"/>
      <c r="B538" s="3" t="s">
        <v>226</v>
      </c>
      <c r="C538" s="61">
        <v>14</v>
      </c>
    </row>
    <row r="539" spans="1:3" ht="15" customHeight="1">
      <c r="A539" s="85"/>
      <c r="B539" s="3" t="s">
        <v>7</v>
      </c>
      <c r="C539" s="61">
        <v>13</v>
      </c>
    </row>
    <row r="540" spans="1:3" ht="15" customHeight="1">
      <c r="A540" s="85"/>
      <c r="B540" s="3" t="s">
        <v>8</v>
      </c>
      <c r="C540" s="4">
        <v>0.92859999999999998</v>
      </c>
    </row>
    <row r="541" spans="1:3" ht="15" customHeight="1">
      <c r="A541" s="85"/>
      <c r="B541" s="3"/>
      <c r="C541" s="4"/>
    </row>
    <row r="542" spans="1:3" ht="15" customHeight="1">
      <c r="A542" s="85"/>
      <c r="B542" s="5" t="s">
        <v>223</v>
      </c>
      <c r="C542" s="62"/>
    </row>
    <row r="543" spans="1:3" ht="15" customHeight="1">
      <c r="A543" s="85"/>
      <c r="B543" s="74" t="s">
        <v>227</v>
      </c>
      <c r="C543" s="71">
        <v>30716.85</v>
      </c>
    </row>
    <row r="544" spans="1:3" ht="15.75" customHeight="1">
      <c r="A544" s="85"/>
      <c r="B544" s="3" t="s">
        <v>218</v>
      </c>
      <c r="C544" s="6">
        <v>3658.54</v>
      </c>
    </row>
    <row r="545" spans="1:3" ht="15" customHeight="1">
      <c r="A545" s="85"/>
      <c r="B545" s="74" t="s">
        <v>221</v>
      </c>
      <c r="C545" s="70">
        <v>0.1021</v>
      </c>
    </row>
    <row r="546" spans="1:3" ht="15" customHeight="1" thickBot="1">
      <c r="A546" s="86"/>
      <c r="B546" s="75" t="s">
        <v>228</v>
      </c>
      <c r="C546" s="30" t="s">
        <v>229</v>
      </c>
    </row>
    <row r="547" spans="1:3" ht="15" customHeight="1">
      <c r="A547" s="84" t="s">
        <v>46</v>
      </c>
      <c r="B547" s="3" t="s">
        <v>3</v>
      </c>
      <c r="C547" s="61">
        <v>148</v>
      </c>
    </row>
    <row r="548" spans="1:3" ht="15" customHeight="1">
      <c r="A548" s="85"/>
      <c r="B548" s="5"/>
      <c r="C548" s="62"/>
    </row>
    <row r="549" spans="1:3" ht="15" customHeight="1">
      <c r="A549" s="85"/>
      <c r="B549" s="5" t="s">
        <v>2</v>
      </c>
      <c r="C549" s="62"/>
    </row>
    <row r="550" spans="1:3" ht="15" customHeight="1">
      <c r="A550" s="85"/>
      <c r="B550" s="3" t="s">
        <v>225</v>
      </c>
      <c r="C550" s="61">
        <v>82</v>
      </c>
    </row>
    <row r="551" spans="1:3" ht="15" customHeight="1">
      <c r="A551" s="85"/>
      <c r="B551" s="3" t="s">
        <v>4</v>
      </c>
      <c r="C551" s="61">
        <v>70</v>
      </c>
    </row>
    <row r="552" spans="1:3" ht="15" customHeight="1">
      <c r="A552" s="85"/>
      <c r="B552" s="3" t="s">
        <v>5</v>
      </c>
      <c r="C552" s="4">
        <v>0.85370000000000001</v>
      </c>
    </row>
    <row r="553" spans="1:3" ht="15" customHeight="1">
      <c r="A553" s="85"/>
      <c r="B553" s="3"/>
      <c r="C553" s="4"/>
    </row>
    <row r="554" spans="1:3" ht="15" customHeight="1">
      <c r="A554" s="85"/>
      <c r="B554" s="5" t="s">
        <v>6</v>
      </c>
      <c r="C554" s="62"/>
    </row>
    <row r="555" spans="1:3" ht="15" customHeight="1">
      <c r="A555" s="85"/>
      <c r="B555" s="3" t="s">
        <v>226</v>
      </c>
      <c r="C555" s="61">
        <v>5</v>
      </c>
    </row>
    <row r="556" spans="1:3" ht="15.75" customHeight="1">
      <c r="A556" s="85"/>
      <c r="B556" s="3" t="s">
        <v>7</v>
      </c>
      <c r="C556" s="61">
        <v>3</v>
      </c>
    </row>
    <row r="557" spans="1:3">
      <c r="A557" s="85"/>
      <c r="B557" s="3" t="s">
        <v>8</v>
      </c>
      <c r="C557" s="4">
        <v>0.6</v>
      </c>
    </row>
    <row r="558" spans="1:3">
      <c r="A558" s="85"/>
      <c r="B558" s="3"/>
      <c r="C558" s="62"/>
    </row>
    <row r="559" spans="1:3">
      <c r="A559" s="85"/>
      <c r="B559" s="5" t="s">
        <v>223</v>
      </c>
      <c r="C559" s="62"/>
    </row>
    <row r="560" spans="1:3">
      <c r="A560" s="85"/>
      <c r="B560" s="74" t="s">
        <v>227</v>
      </c>
      <c r="C560" s="29" t="s">
        <v>229</v>
      </c>
    </row>
    <row r="561" spans="1:3">
      <c r="A561" s="85"/>
      <c r="B561" s="3" t="s">
        <v>218</v>
      </c>
      <c r="C561" s="29" t="s">
        <v>229</v>
      </c>
    </row>
    <row r="562" spans="1:3">
      <c r="A562" s="85"/>
      <c r="B562" s="74" t="s">
        <v>221</v>
      </c>
      <c r="C562" s="29" t="s">
        <v>229</v>
      </c>
    </row>
    <row r="563" spans="1:3" ht="15.75" thickBot="1">
      <c r="A563" s="86"/>
      <c r="B563" s="75" t="s">
        <v>228</v>
      </c>
      <c r="C563" s="30" t="s">
        <v>229</v>
      </c>
    </row>
    <row r="564" spans="1:3">
      <c r="A564" s="84" t="s">
        <v>165</v>
      </c>
      <c r="B564" s="3" t="s">
        <v>3</v>
      </c>
      <c r="C564" s="61">
        <v>12</v>
      </c>
    </row>
    <row r="565" spans="1:3">
      <c r="A565" s="85"/>
      <c r="B565" s="5"/>
      <c r="C565" s="62"/>
    </row>
    <row r="566" spans="1:3">
      <c r="A566" s="85"/>
      <c r="B566" s="5" t="s">
        <v>2</v>
      </c>
      <c r="C566" s="62"/>
    </row>
    <row r="567" spans="1:3">
      <c r="A567" s="85"/>
      <c r="B567" s="3" t="s">
        <v>225</v>
      </c>
      <c r="C567" s="29" t="s">
        <v>229</v>
      </c>
    </row>
    <row r="568" spans="1:3">
      <c r="A568" s="85"/>
      <c r="B568" s="3" t="s">
        <v>4</v>
      </c>
      <c r="C568" s="29" t="s">
        <v>229</v>
      </c>
    </row>
    <row r="569" spans="1:3">
      <c r="A569" s="85"/>
      <c r="B569" s="3" t="s">
        <v>5</v>
      </c>
      <c r="C569" s="29" t="s">
        <v>229</v>
      </c>
    </row>
    <row r="570" spans="1:3">
      <c r="A570" s="85"/>
      <c r="B570" s="3"/>
      <c r="C570" s="4"/>
    </row>
    <row r="571" spans="1:3">
      <c r="A571" s="85"/>
      <c r="B571" s="5" t="s">
        <v>6</v>
      </c>
      <c r="C571" s="62"/>
    </row>
    <row r="572" spans="1:3" ht="15" customHeight="1">
      <c r="A572" s="85"/>
      <c r="B572" s="3" t="s">
        <v>226</v>
      </c>
      <c r="C572" s="29" t="s">
        <v>229</v>
      </c>
    </row>
    <row r="573" spans="1:3">
      <c r="A573" s="85"/>
      <c r="B573" s="3" t="s">
        <v>7</v>
      </c>
      <c r="C573" s="29" t="s">
        <v>229</v>
      </c>
    </row>
    <row r="574" spans="1:3">
      <c r="A574" s="85"/>
      <c r="B574" s="3" t="s">
        <v>8</v>
      </c>
      <c r="C574" s="29" t="s">
        <v>229</v>
      </c>
    </row>
    <row r="575" spans="1:3">
      <c r="A575" s="85"/>
      <c r="B575" s="3"/>
      <c r="C575" s="62"/>
    </row>
    <row r="576" spans="1:3">
      <c r="A576" s="85"/>
      <c r="B576" s="5" t="s">
        <v>223</v>
      </c>
      <c r="C576" s="62"/>
    </row>
    <row r="577" spans="1:3">
      <c r="A577" s="85"/>
      <c r="B577" s="74" t="s">
        <v>227</v>
      </c>
      <c r="C577" s="6"/>
    </row>
    <row r="578" spans="1:3">
      <c r="A578" s="85"/>
      <c r="B578" s="3" t="s">
        <v>218</v>
      </c>
      <c r="C578" s="29" t="s">
        <v>229</v>
      </c>
    </row>
    <row r="579" spans="1:3">
      <c r="A579" s="85"/>
      <c r="B579" s="74" t="s">
        <v>221</v>
      </c>
      <c r="C579" s="29" t="s">
        <v>229</v>
      </c>
    </row>
    <row r="580" spans="1:3" ht="15.75" thickBot="1">
      <c r="A580" s="86"/>
      <c r="B580" s="75" t="s">
        <v>228</v>
      </c>
      <c r="C580" s="30" t="s">
        <v>229</v>
      </c>
    </row>
    <row r="581" spans="1:3">
      <c r="A581" s="84" t="s">
        <v>49</v>
      </c>
      <c r="B581" s="3" t="s">
        <v>3</v>
      </c>
      <c r="C581" s="61">
        <v>204</v>
      </c>
    </row>
    <row r="582" spans="1:3">
      <c r="A582" s="85"/>
      <c r="B582" s="5"/>
      <c r="C582" s="62"/>
    </row>
    <row r="583" spans="1:3">
      <c r="A583" s="85"/>
      <c r="B583" s="5" t="s">
        <v>2</v>
      </c>
      <c r="C583" s="62"/>
    </row>
    <row r="584" spans="1:3">
      <c r="A584" s="85"/>
      <c r="B584" s="3" t="s">
        <v>225</v>
      </c>
      <c r="C584" s="61">
        <v>131</v>
      </c>
    </row>
    <row r="585" spans="1:3">
      <c r="A585" s="85"/>
      <c r="B585" s="3" t="s">
        <v>4</v>
      </c>
      <c r="C585" s="61">
        <v>91</v>
      </c>
    </row>
    <row r="586" spans="1:3">
      <c r="A586" s="85"/>
      <c r="B586" s="3" t="s">
        <v>5</v>
      </c>
      <c r="C586" s="4">
        <v>0.69469999999999998</v>
      </c>
    </row>
    <row r="587" spans="1:3">
      <c r="A587" s="85"/>
      <c r="B587" s="3"/>
      <c r="C587" s="4"/>
    </row>
    <row r="588" spans="1:3">
      <c r="A588" s="85"/>
      <c r="B588" s="5" t="s">
        <v>6</v>
      </c>
      <c r="C588" s="62"/>
    </row>
    <row r="589" spans="1:3" ht="15" customHeight="1">
      <c r="A589" s="85"/>
      <c r="B589" s="3" t="s">
        <v>226</v>
      </c>
      <c r="C589" s="61">
        <v>14</v>
      </c>
    </row>
    <row r="590" spans="1:3">
      <c r="A590" s="85"/>
      <c r="B590" s="3" t="s">
        <v>7</v>
      </c>
      <c r="C590" s="61">
        <v>12</v>
      </c>
    </row>
    <row r="591" spans="1:3">
      <c r="A591" s="85"/>
      <c r="B591" s="3" t="s">
        <v>8</v>
      </c>
      <c r="C591" s="4">
        <v>0.85709999999999997</v>
      </c>
    </row>
    <row r="592" spans="1:3">
      <c r="A592" s="85"/>
      <c r="B592" s="3"/>
      <c r="C592" s="62"/>
    </row>
    <row r="593" spans="1:3">
      <c r="A593" s="85"/>
      <c r="B593" s="5" t="s">
        <v>223</v>
      </c>
      <c r="C593" s="62"/>
    </row>
    <row r="594" spans="1:3">
      <c r="A594" s="85"/>
      <c r="B594" s="74" t="s">
        <v>227</v>
      </c>
      <c r="C594" s="71">
        <v>27636.84</v>
      </c>
    </row>
    <row r="595" spans="1:3">
      <c r="A595" s="85"/>
      <c r="B595" s="3" t="s">
        <v>218</v>
      </c>
      <c r="C595" s="6">
        <v>11293.48</v>
      </c>
    </row>
    <row r="596" spans="1:3">
      <c r="A596" s="85"/>
      <c r="B596" s="74" t="s">
        <v>221</v>
      </c>
      <c r="C596" s="70">
        <v>0.2162</v>
      </c>
    </row>
    <row r="597" spans="1:3" ht="15.75" thickBot="1">
      <c r="A597" s="86"/>
      <c r="B597" s="75" t="s">
        <v>228</v>
      </c>
      <c r="C597" s="30" t="s">
        <v>229</v>
      </c>
    </row>
    <row r="598" spans="1:3">
      <c r="A598" s="84" t="s">
        <v>33</v>
      </c>
      <c r="B598" s="3" t="s">
        <v>3</v>
      </c>
      <c r="C598" s="61">
        <v>133</v>
      </c>
    </row>
    <row r="599" spans="1:3">
      <c r="A599" s="85"/>
      <c r="B599" s="5"/>
      <c r="C599" s="62"/>
    </row>
    <row r="600" spans="1:3">
      <c r="A600" s="85"/>
      <c r="B600" s="5" t="s">
        <v>2</v>
      </c>
      <c r="C600" s="62"/>
    </row>
    <row r="601" spans="1:3">
      <c r="A601" s="85"/>
      <c r="B601" s="3" t="s">
        <v>225</v>
      </c>
      <c r="C601" s="61">
        <v>101</v>
      </c>
    </row>
    <row r="602" spans="1:3">
      <c r="A602" s="85"/>
      <c r="B602" s="3" t="s">
        <v>4</v>
      </c>
      <c r="C602" s="61">
        <v>89</v>
      </c>
    </row>
    <row r="603" spans="1:3">
      <c r="A603" s="85"/>
      <c r="B603" s="3" t="s">
        <v>5</v>
      </c>
      <c r="C603" s="4">
        <v>0.88119999999999998</v>
      </c>
    </row>
    <row r="604" spans="1:3">
      <c r="A604" s="85"/>
      <c r="B604" s="3"/>
      <c r="C604" s="62"/>
    </row>
    <row r="605" spans="1:3">
      <c r="A605" s="85"/>
      <c r="B605" s="5" t="s">
        <v>6</v>
      </c>
      <c r="C605" s="62"/>
    </row>
    <row r="606" spans="1:3" ht="15" customHeight="1">
      <c r="A606" s="85"/>
      <c r="B606" s="3" t="s">
        <v>226</v>
      </c>
      <c r="C606" s="61">
        <v>33</v>
      </c>
    </row>
    <row r="607" spans="1:3">
      <c r="A607" s="85"/>
      <c r="B607" s="3" t="s">
        <v>7</v>
      </c>
      <c r="C607" s="61">
        <v>29</v>
      </c>
    </row>
    <row r="608" spans="1:3">
      <c r="A608" s="85"/>
      <c r="B608" s="3" t="s">
        <v>8</v>
      </c>
      <c r="C608" s="4">
        <v>0.87880000000000003</v>
      </c>
    </row>
    <row r="609" spans="1:3">
      <c r="A609" s="85"/>
      <c r="B609" s="3"/>
      <c r="C609" s="62"/>
    </row>
    <row r="610" spans="1:3">
      <c r="A610" s="85"/>
      <c r="B610" s="5" t="s">
        <v>223</v>
      </c>
      <c r="C610" s="62"/>
    </row>
    <row r="611" spans="1:3">
      <c r="A611" s="85"/>
      <c r="B611" s="74" t="s">
        <v>227</v>
      </c>
      <c r="C611" s="71">
        <v>39509.050000000003</v>
      </c>
    </row>
    <row r="612" spans="1:3">
      <c r="A612" s="85"/>
      <c r="B612" s="3" t="s">
        <v>218</v>
      </c>
      <c r="C612" s="6">
        <v>3225.18</v>
      </c>
    </row>
    <row r="613" spans="1:3">
      <c r="A613" s="85"/>
      <c r="B613" s="74" t="s">
        <v>221</v>
      </c>
      <c r="C613" s="70">
        <v>0.05</v>
      </c>
    </row>
    <row r="614" spans="1:3" ht="15.75" thickBot="1">
      <c r="A614" s="86"/>
      <c r="B614" s="75" t="s">
        <v>228</v>
      </c>
      <c r="C614" s="30" t="s">
        <v>229</v>
      </c>
    </row>
    <row r="615" spans="1:3">
      <c r="A615" s="84" t="s">
        <v>24</v>
      </c>
      <c r="B615" s="3" t="s">
        <v>3</v>
      </c>
      <c r="C615" s="61">
        <v>4</v>
      </c>
    </row>
    <row r="616" spans="1:3">
      <c r="A616" s="85"/>
      <c r="B616" s="5"/>
      <c r="C616" s="62"/>
    </row>
    <row r="617" spans="1:3">
      <c r="A617" s="85"/>
      <c r="B617" s="5" t="s">
        <v>2</v>
      </c>
      <c r="C617" s="62"/>
    </row>
    <row r="618" spans="1:3">
      <c r="A618" s="85"/>
      <c r="B618" s="3" t="s">
        <v>225</v>
      </c>
      <c r="C618" s="61">
        <v>3</v>
      </c>
    </row>
    <row r="619" spans="1:3">
      <c r="A619" s="85"/>
      <c r="B619" s="3" t="s">
        <v>4</v>
      </c>
      <c r="C619" s="61">
        <v>3</v>
      </c>
    </row>
    <row r="620" spans="1:3">
      <c r="A620" s="85"/>
      <c r="B620" s="3" t="s">
        <v>5</v>
      </c>
      <c r="C620" s="4">
        <v>1</v>
      </c>
    </row>
    <row r="621" spans="1:3">
      <c r="A621" s="85"/>
      <c r="B621" s="3"/>
      <c r="C621" s="62"/>
    </row>
    <row r="622" spans="1:3">
      <c r="A622" s="85"/>
      <c r="B622" s="5" t="s">
        <v>6</v>
      </c>
      <c r="C622" s="62"/>
    </row>
    <row r="623" spans="1:3" ht="15" customHeight="1">
      <c r="A623" s="85"/>
      <c r="B623" s="3" t="s">
        <v>226</v>
      </c>
      <c r="C623" s="29" t="s">
        <v>229</v>
      </c>
    </row>
    <row r="624" spans="1:3">
      <c r="A624" s="85"/>
      <c r="B624" s="3" t="s">
        <v>7</v>
      </c>
      <c r="C624" s="29" t="s">
        <v>229</v>
      </c>
    </row>
    <row r="625" spans="1:3">
      <c r="A625" s="85"/>
      <c r="B625" s="3" t="s">
        <v>8</v>
      </c>
      <c r="C625" s="29" t="s">
        <v>229</v>
      </c>
    </row>
    <row r="626" spans="1:3">
      <c r="A626" s="85"/>
      <c r="B626" s="3"/>
      <c r="C626" s="29"/>
    </row>
    <row r="627" spans="1:3">
      <c r="A627" s="85"/>
      <c r="B627" s="5" t="s">
        <v>223</v>
      </c>
      <c r="C627" s="29" t="s">
        <v>229</v>
      </c>
    </row>
    <row r="628" spans="1:3">
      <c r="A628" s="85"/>
      <c r="B628" s="74" t="s">
        <v>227</v>
      </c>
      <c r="C628" s="29" t="s">
        <v>229</v>
      </c>
    </row>
    <row r="629" spans="1:3">
      <c r="A629" s="85"/>
      <c r="B629" s="3" t="s">
        <v>218</v>
      </c>
      <c r="C629" s="29" t="s">
        <v>229</v>
      </c>
    </row>
    <row r="630" spans="1:3">
      <c r="A630" s="85"/>
      <c r="B630" s="74" t="s">
        <v>221</v>
      </c>
      <c r="C630" s="29" t="s">
        <v>229</v>
      </c>
    </row>
    <row r="631" spans="1:3" ht="15.75" thickBot="1">
      <c r="A631" s="86"/>
      <c r="B631" s="75" t="s">
        <v>228</v>
      </c>
      <c r="C631" s="76" t="s">
        <v>229</v>
      </c>
    </row>
    <row r="632" spans="1:3">
      <c r="A632" s="84" t="s">
        <v>196</v>
      </c>
      <c r="B632" s="3" t="s">
        <v>3</v>
      </c>
      <c r="C632" s="61">
        <v>51</v>
      </c>
    </row>
    <row r="633" spans="1:3">
      <c r="A633" s="85"/>
      <c r="B633" s="5"/>
      <c r="C633" s="62"/>
    </row>
    <row r="634" spans="1:3">
      <c r="A634" s="85"/>
      <c r="B634" s="5" t="s">
        <v>2</v>
      </c>
      <c r="C634" s="62"/>
    </row>
    <row r="635" spans="1:3">
      <c r="A635" s="85"/>
      <c r="B635" s="3" t="s">
        <v>225</v>
      </c>
      <c r="C635" s="61">
        <v>31</v>
      </c>
    </row>
    <row r="636" spans="1:3">
      <c r="A636" s="85"/>
      <c r="B636" s="3" t="s">
        <v>4</v>
      </c>
      <c r="C636" s="61">
        <v>23</v>
      </c>
    </row>
    <row r="637" spans="1:3">
      <c r="A637" s="85"/>
      <c r="B637" s="3" t="s">
        <v>5</v>
      </c>
      <c r="C637" s="4">
        <v>0.7419</v>
      </c>
    </row>
    <row r="638" spans="1:3">
      <c r="A638" s="85"/>
      <c r="B638" s="3"/>
      <c r="C638" s="4"/>
    </row>
    <row r="639" spans="1:3">
      <c r="A639" s="85"/>
      <c r="B639" s="5" t="s">
        <v>6</v>
      </c>
      <c r="C639" s="62"/>
    </row>
    <row r="640" spans="1:3" ht="15" customHeight="1">
      <c r="A640" s="85"/>
      <c r="B640" s="3" t="s">
        <v>226</v>
      </c>
      <c r="C640" s="61">
        <v>2</v>
      </c>
    </row>
    <row r="641" spans="1:3">
      <c r="A641" s="85"/>
      <c r="B641" s="3" t="s">
        <v>7</v>
      </c>
      <c r="C641" s="61">
        <v>2</v>
      </c>
    </row>
    <row r="642" spans="1:3">
      <c r="A642" s="85"/>
      <c r="B642" s="3" t="s">
        <v>8</v>
      </c>
      <c r="C642" s="4">
        <v>1</v>
      </c>
    </row>
    <row r="643" spans="1:3">
      <c r="A643" s="85"/>
      <c r="B643" s="3"/>
      <c r="C643" s="62"/>
    </row>
    <row r="644" spans="1:3">
      <c r="A644" s="85"/>
      <c r="B644" s="5" t="s">
        <v>223</v>
      </c>
      <c r="C644" s="62"/>
    </row>
    <row r="645" spans="1:3">
      <c r="A645" s="85"/>
      <c r="B645" s="74" t="s">
        <v>227</v>
      </c>
      <c r="C645" s="29" t="s">
        <v>229</v>
      </c>
    </row>
    <row r="646" spans="1:3">
      <c r="A646" s="85"/>
      <c r="B646" s="3" t="s">
        <v>218</v>
      </c>
      <c r="C646" s="29" t="s">
        <v>229</v>
      </c>
    </row>
    <row r="647" spans="1:3">
      <c r="A647" s="85"/>
      <c r="B647" s="74" t="s">
        <v>221</v>
      </c>
      <c r="C647" s="29" t="s">
        <v>229</v>
      </c>
    </row>
    <row r="648" spans="1:3" ht="15.75" thickBot="1">
      <c r="A648" s="86"/>
      <c r="B648" s="75" t="s">
        <v>228</v>
      </c>
      <c r="C648" s="30" t="s">
        <v>229</v>
      </c>
    </row>
    <row r="649" spans="1:3">
      <c r="A649" s="84" t="s">
        <v>50</v>
      </c>
      <c r="B649" s="3" t="s">
        <v>3</v>
      </c>
      <c r="C649" s="61">
        <v>32</v>
      </c>
    </row>
    <row r="650" spans="1:3">
      <c r="A650" s="85"/>
      <c r="B650" s="5"/>
      <c r="C650" s="62"/>
    </row>
    <row r="651" spans="1:3">
      <c r="A651" s="85"/>
      <c r="B651" s="5" t="s">
        <v>2</v>
      </c>
      <c r="C651" s="62"/>
    </row>
    <row r="652" spans="1:3">
      <c r="A652" s="85"/>
      <c r="B652" s="3" t="s">
        <v>225</v>
      </c>
      <c r="C652" s="61">
        <v>24</v>
      </c>
    </row>
    <row r="653" spans="1:3">
      <c r="A653" s="85"/>
      <c r="B653" s="3" t="s">
        <v>4</v>
      </c>
      <c r="C653" s="61">
        <v>24</v>
      </c>
    </row>
    <row r="654" spans="1:3">
      <c r="A654" s="85"/>
      <c r="B654" s="3" t="s">
        <v>5</v>
      </c>
      <c r="C654" s="4">
        <v>1</v>
      </c>
    </row>
    <row r="655" spans="1:3">
      <c r="A655" s="85"/>
      <c r="B655" s="3"/>
      <c r="C655" s="62"/>
    </row>
    <row r="656" spans="1:3">
      <c r="A656" s="85"/>
      <c r="B656" s="5" t="s">
        <v>6</v>
      </c>
      <c r="C656" s="62"/>
    </row>
    <row r="657" spans="1:3" ht="15" customHeight="1">
      <c r="A657" s="85"/>
      <c r="B657" s="3" t="s">
        <v>226</v>
      </c>
      <c r="C657" s="29" t="s">
        <v>229</v>
      </c>
    </row>
    <row r="658" spans="1:3">
      <c r="A658" s="85"/>
      <c r="B658" s="3" t="s">
        <v>7</v>
      </c>
      <c r="C658" s="29" t="s">
        <v>229</v>
      </c>
    </row>
    <row r="659" spans="1:3">
      <c r="A659" s="85"/>
      <c r="B659" s="3" t="s">
        <v>8</v>
      </c>
      <c r="C659" s="29" t="s">
        <v>229</v>
      </c>
    </row>
    <row r="660" spans="1:3">
      <c r="A660" s="85"/>
      <c r="B660" s="3"/>
      <c r="C660" s="62"/>
    </row>
    <row r="661" spans="1:3">
      <c r="A661" s="85"/>
      <c r="B661" s="5" t="s">
        <v>223</v>
      </c>
      <c r="C661" s="62"/>
    </row>
    <row r="662" spans="1:3">
      <c r="A662" s="85"/>
      <c r="B662" s="74" t="s">
        <v>227</v>
      </c>
      <c r="C662" s="29" t="s">
        <v>229</v>
      </c>
    </row>
    <row r="663" spans="1:3">
      <c r="A663" s="85"/>
      <c r="B663" s="3" t="s">
        <v>218</v>
      </c>
      <c r="C663" s="29" t="s">
        <v>229</v>
      </c>
    </row>
    <row r="664" spans="1:3">
      <c r="A664" s="85"/>
      <c r="B664" s="74" t="s">
        <v>221</v>
      </c>
      <c r="C664" s="29" t="s">
        <v>229</v>
      </c>
    </row>
    <row r="665" spans="1:3" ht="15.75" thickBot="1">
      <c r="A665" s="86"/>
      <c r="B665" s="75" t="s">
        <v>228</v>
      </c>
      <c r="C665" s="30" t="s">
        <v>229</v>
      </c>
    </row>
    <row r="666" spans="1:3">
      <c r="A666" s="84" t="s">
        <v>47</v>
      </c>
      <c r="B666" s="3" t="s">
        <v>3</v>
      </c>
      <c r="C666" s="61">
        <v>1</v>
      </c>
    </row>
    <row r="667" spans="1:3">
      <c r="A667" s="85"/>
      <c r="B667" s="5"/>
      <c r="C667" s="62"/>
    </row>
    <row r="668" spans="1:3">
      <c r="A668" s="85"/>
      <c r="B668" s="5" t="s">
        <v>2</v>
      </c>
      <c r="C668" s="62"/>
    </row>
    <row r="669" spans="1:3">
      <c r="A669" s="85"/>
      <c r="B669" s="3" t="s">
        <v>225</v>
      </c>
      <c r="C669" s="61">
        <v>1</v>
      </c>
    </row>
    <row r="670" spans="1:3">
      <c r="A670" s="85"/>
      <c r="B670" s="3" t="s">
        <v>4</v>
      </c>
      <c r="C670" s="61">
        <v>1</v>
      </c>
    </row>
    <row r="671" spans="1:3">
      <c r="A671" s="85"/>
      <c r="B671" s="3" t="s">
        <v>5</v>
      </c>
      <c r="C671" s="4">
        <f>C670/C669</f>
        <v>1</v>
      </c>
    </row>
    <row r="672" spans="1:3">
      <c r="A672" s="85"/>
      <c r="B672" s="3"/>
      <c r="C672" s="4"/>
    </row>
    <row r="673" spans="1:3">
      <c r="A673" s="85"/>
      <c r="B673" s="5" t="s">
        <v>6</v>
      </c>
      <c r="C673" s="62"/>
    </row>
    <row r="674" spans="1:3" ht="15" customHeight="1">
      <c r="A674" s="85"/>
      <c r="B674" s="3" t="s">
        <v>226</v>
      </c>
      <c r="C674" s="61">
        <v>1</v>
      </c>
    </row>
    <row r="675" spans="1:3">
      <c r="A675" s="85"/>
      <c r="B675" s="3" t="s">
        <v>7</v>
      </c>
      <c r="C675" s="61">
        <v>1</v>
      </c>
    </row>
    <row r="676" spans="1:3">
      <c r="A676" s="85"/>
      <c r="B676" s="3" t="s">
        <v>8</v>
      </c>
      <c r="C676" s="4">
        <v>1</v>
      </c>
    </row>
    <row r="677" spans="1:3">
      <c r="A677" s="85"/>
      <c r="B677" s="3"/>
      <c r="C677" s="62"/>
    </row>
    <row r="678" spans="1:3">
      <c r="A678" s="85"/>
      <c r="B678" s="5" t="s">
        <v>223</v>
      </c>
      <c r="C678" s="62"/>
    </row>
    <row r="679" spans="1:3">
      <c r="A679" s="85"/>
      <c r="B679" s="74" t="s">
        <v>227</v>
      </c>
      <c r="C679" s="29" t="s">
        <v>229</v>
      </c>
    </row>
    <row r="680" spans="1:3">
      <c r="A680" s="85"/>
      <c r="B680" s="3" t="s">
        <v>218</v>
      </c>
      <c r="C680" s="29" t="s">
        <v>229</v>
      </c>
    </row>
    <row r="681" spans="1:3">
      <c r="A681" s="85"/>
      <c r="B681" s="74" t="s">
        <v>221</v>
      </c>
      <c r="C681" s="29" t="s">
        <v>229</v>
      </c>
    </row>
    <row r="682" spans="1:3" ht="15.75" thickBot="1">
      <c r="A682" s="86"/>
      <c r="B682" s="75" t="s">
        <v>228</v>
      </c>
      <c r="C682" s="30" t="s">
        <v>229</v>
      </c>
    </row>
    <row r="683" spans="1:3">
      <c r="A683" s="84" t="s">
        <v>211</v>
      </c>
      <c r="B683" s="3" t="s">
        <v>3</v>
      </c>
      <c r="C683" s="61">
        <v>16</v>
      </c>
    </row>
    <row r="684" spans="1:3">
      <c r="A684" s="85"/>
      <c r="B684" s="5"/>
      <c r="C684" s="62"/>
    </row>
    <row r="685" spans="1:3">
      <c r="A685" s="85"/>
      <c r="B685" s="5" t="s">
        <v>2</v>
      </c>
      <c r="C685" s="62"/>
    </row>
    <row r="686" spans="1:3">
      <c r="A686" s="85"/>
      <c r="B686" s="3" t="s">
        <v>225</v>
      </c>
      <c r="C686" s="61">
        <v>14</v>
      </c>
    </row>
    <row r="687" spans="1:3">
      <c r="A687" s="85"/>
      <c r="B687" s="3" t="s">
        <v>4</v>
      </c>
      <c r="C687" s="61">
        <v>14</v>
      </c>
    </row>
    <row r="688" spans="1:3">
      <c r="A688" s="85"/>
      <c r="B688" s="3" t="s">
        <v>5</v>
      </c>
      <c r="C688" s="4">
        <v>1</v>
      </c>
    </row>
    <row r="689" spans="1:3">
      <c r="A689" s="85"/>
      <c r="B689" s="3"/>
      <c r="C689" s="62"/>
    </row>
    <row r="690" spans="1:3">
      <c r="A690" s="85"/>
      <c r="B690" s="5" t="s">
        <v>6</v>
      </c>
      <c r="C690" s="62"/>
    </row>
    <row r="691" spans="1:3" ht="15" customHeight="1">
      <c r="A691" s="85"/>
      <c r="B691" s="3" t="s">
        <v>226</v>
      </c>
      <c r="C691" s="29" t="s">
        <v>229</v>
      </c>
    </row>
    <row r="692" spans="1:3">
      <c r="A692" s="85"/>
      <c r="B692" s="3" t="s">
        <v>7</v>
      </c>
      <c r="C692" s="29" t="s">
        <v>229</v>
      </c>
    </row>
    <row r="693" spans="1:3">
      <c r="A693" s="85"/>
      <c r="B693" s="3" t="s">
        <v>8</v>
      </c>
      <c r="C693" s="29" t="s">
        <v>229</v>
      </c>
    </row>
    <row r="694" spans="1:3">
      <c r="A694" s="85"/>
      <c r="B694" s="3"/>
      <c r="C694" s="62"/>
    </row>
    <row r="695" spans="1:3">
      <c r="A695" s="85"/>
      <c r="B695" s="5" t="s">
        <v>223</v>
      </c>
      <c r="C695" s="62"/>
    </row>
    <row r="696" spans="1:3">
      <c r="A696" s="85"/>
      <c r="B696" s="74" t="s">
        <v>227</v>
      </c>
      <c r="C696" s="29" t="s">
        <v>229</v>
      </c>
    </row>
    <row r="697" spans="1:3">
      <c r="A697" s="85"/>
      <c r="B697" s="74" t="s">
        <v>221</v>
      </c>
      <c r="C697" s="29" t="s">
        <v>229</v>
      </c>
    </row>
    <row r="698" spans="1:3">
      <c r="A698" s="85"/>
      <c r="B698" s="74" t="s">
        <v>222</v>
      </c>
      <c r="C698" s="29" t="s">
        <v>229</v>
      </c>
    </row>
    <row r="699" spans="1:3" ht="15.75" thickBot="1">
      <c r="A699" s="86"/>
      <c r="B699" s="75" t="s">
        <v>228</v>
      </c>
      <c r="C699" s="30" t="s">
        <v>229</v>
      </c>
    </row>
    <row r="700" spans="1:3">
      <c r="A700" s="84" t="s">
        <v>212</v>
      </c>
      <c r="B700" s="3" t="s">
        <v>3</v>
      </c>
      <c r="C700" s="61">
        <v>107</v>
      </c>
    </row>
    <row r="701" spans="1:3">
      <c r="A701" s="85"/>
      <c r="B701" s="5"/>
      <c r="C701" s="62"/>
    </row>
    <row r="702" spans="1:3">
      <c r="A702" s="85"/>
      <c r="B702" s="5" t="s">
        <v>2</v>
      </c>
      <c r="C702" s="62"/>
    </row>
    <row r="703" spans="1:3">
      <c r="A703" s="85"/>
      <c r="B703" s="3" t="s">
        <v>225</v>
      </c>
      <c r="C703" s="61">
        <v>69</v>
      </c>
    </row>
    <row r="704" spans="1:3">
      <c r="A704" s="85"/>
      <c r="B704" s="3" t="s">
        <v>4</v>
      </c>
      <c r="C704" s="61">
        <v>29</v>
      </c>
    </row>
    <row r="705" spans="1:3">
      <c r="A705" s="85"/>
      <c r="B705" s="3" t="s">
        <v>5</v>
      </c>
      <c r="C705" s="4">
        <v>0.42030000000000001</v>
      </c>
    </row>
    <row r="706" spans="1:3">
      <c r="A706" s="85"/>
      <c r="B706" s="3"/>
      <c r="C706" s="4"/>
    </row>
    <row r="707" spans="1:3">
      <c r="A707" s="85"/>
      <c r="B707" s="5" t="s">
        <v>6</v>
      </c>
      <c r="C707" s="62"/>
    </row>
    <row r="708" spans="1:3" ht="15" customHeight="1">
      <c r="A708" s="85"/>
      <c r="B708" s="3" t="s">
        <v>226</v>
      </c>
      <c r="C708" s="61">
        <v>9</v>
      </c>
    </row>
    <row r="709" spans="1:3">
      <c r="A709" s="85"/>
      <c r="B709" s="3" t="s">
        <v>7</v>
      </c>
      <c r="C709" s="61">
        <v>9</v>
      </c>
    </row>
    <row r="710" spans="1:3">
      <c r="A710" s="85"/>
      <c r="B710" s="3" t="s">
        <v>8</v>
      </c>
      <c r="C710" s="4">
        <v>1</v>
      </c>
    </row>
    <row r="711" spans="1:3">
      <c r="A711" s="85"/>
      <c r="B711" s="3"/>
      <c r="C711" s="62"/>
    </row>
    <row r="712" spans="1:3">
      <c r="A712" s="85"/>
      <c r="B712" s="5" t="s">
        <v>223</v>
      </c>
      <c r="C712" s="62"/>
    </row>
    <row r="713" spans="1:3">
      <c r="A713" s="85"/>
      <c r="B713" s="74" t="s">
        <v>227</v>
      </c>
      <c r="C713" s="71">
        <v>48313.45</v>
      </c>
    </row>
    <row r="714" spans="1:3">
      <c r="A714" s="85"/>
      <c r="B714" s="3" t="s">
        <v>218</v>
      </c>
      <c r="C714" s="6">
        <v>6320.8</v>
      </c>
    </row>
    <row r="715" spans="1:3">
      <c r="A715" s="85"/>
      <c r="B715" s="74" t="s">
        <v>221</v>
      </c>
      <c r="C715" s="70">
        <v>0.14430000000000001</v>
      </c>
    </row>
    <row r="716" spans="1:3" ht="15.75" thickBot="1">
      <c r="A716" s="86"/>
      <c r="B716" s="75" t="s">
        <v>228</v>
      </c>
      <c r="C716" s="30" t="s">
        <v>229</v>
      </c>
    </row>
    <row r="717" spans="1:3">
      <c r="A717" s="84" t="s">
        <v>224</v>
      </c>
      <c r="B717" s="3" t="s">
        <v>3</v>
      </c>
      <c r="C717" s="61">
        <v>4864</v>
      </c>
    </row>
    <row r="718" spans="1:3">
      <c r="A718" s="85"/>
      <c r="B718" s="5"/>
      <c r="C718" s="62"/>
    </row>
    <row r="719" spans="1:3">
      <c r="A719" s="85"/>
      <c r="B719" s="5" t="s">
        <v>2</v>
      </c>
      <c r="C719" s="62"/>
    </row>
    <row r="720" spans="1:3">
      <c r="A720" s="85"/>
      <c r="B720" s="3" t="s">
        <v>225</v>
      </c>
      <c r="C720" s="61">
        <v>3263</v>
      </c>
    </row>
    <row r="721" spans="1:3">
      <c r="A721" s="85"/>
      <c r="B721" s="3" t="s">
        <v>4</v>
      </c>
      <c r="C721" s="61">
        <v>2100</v>
      </c>
    </row>
    <row r="722" spans="1:3">
      <c r="A722" s="85"/>
      <c r="B722" s="3" t="s">
        <v>5</v>
      </c>
      <c r="C722" s="4">
        <v>0.64359999999999995</v>
      </c>
    </row>
    <row r="723" spans="1:3">
      <c r="A723" s="85"/>
      <c r="B723" s="3"/>
      <c r="C723" s="4"/>
    </row>
    <row r="724" spans="1:3">
      <c r="A724" s="85"/>
      <c r="B724" s="5" t="s">
        <v>6</v>
      </c>
      <c r="C724" s="62"/>
    </row>
    <row r="725" spans="1:3" ht="15" customHeight="1">
      <c r="A725" s="85"/>
      <c r="B725" s="3" t="s">
        <v>226</v>
      </c>
      <c r="C725" s="61">
        <v>1143</v>
      </c>
    </row>
    <row r="726" spans="1:3">
      <c r="A726" s="85"/>
      <c r="B726" s="3" t="s">
        <v>7</v>
      </c>
      <c r="C726" s="61">
        <v>1027</v>
      </c>
    </row>
    <row r="727" spans="1:3">
      <c r="A727" s="85"/>
      <c r="B727" s="3" t="s">
        <v>8</v>
      </c>
      <c r="C727" s="4">
        <v>0.89849999999999997</v>
      </c>
    </row>
    <row r="728" spans="1:3">
      <c r="A728" s="85"/>
      <c r="B728" s="3"/>
      <c r="C728" s="62"/>
    </row>
    <row r="729" spans="1:3">
      <c r="A729" s="85"/>
      <c r="B729" s="5" t="s">
        <v>223</v>
      </c>
      <c r="C729" s="62"/>
    </row>
    <row r="730" spans="1:3">
      <c r="A730" s="85"/>
      <c r="B730" s="74" t="s">
        <v>227</v>
      </c>
      <c r="C730" s="71">
        <v>21642.15</v>
      </c>
    </row>
    <row r="731" spans="1:3">
      <c r="A731" s="85"/>
      <c r="B731" s="3" t="s">
        <v>218</v>
      </c>
      <c r="C731" s="29">
        <v>6033.72</v>
      </c>
    </row>
    <row r="732" spans="1:3">
      <c r="A732" s="85"/>
      <c r="B732" s="74" t="s">
        <v>221</v>
      </c>
      <c r="C732" s="70">
        <v>0.22090000000000001</v>
      </c>
    </row>
    <row r="733" spans="1:3" ht="15.75" thickBot="1">
      <c r="A733" s="86"/>
      <c r="B733" s="75" t="s">
        <v>228</v>
      </c>
      <c r="C733" s="30" t="s">
        <v>229</v>
      </c>
    </row>
    <row r="734" spans="1:3">
      <c r="A734" s="72" t="s">
        <v>230</v>
      </c>
    </row>
    <row r="735" spans="1:3" ht="17.25">
      <c r="A735" s="72" t="s">
        <v>234</v>
      </c>
    </row>
    <row r="736" spans="1:3" ht="17.25">
      <c r="A736" s="72" t="s">
        <v>235</v>
      </c>
    </row>
  </sheetData>
  <mergeCells count="44">
    <mergeCell ref="A649:A665"/>
    <mergeCell ref="A666:A682"/>
    <mergeCell ref="A683:A699"/>
    <mergeCell ref="A700:A716"/>
    <mergeCell ref="A717:A733"/>
    <mergeCell ref="A564:A580"/>
    <mergeCell ref="A581:A597"/>
    <mergeCell ref="A598:A614"/>
    <mergeCell ref="A615:A631"/>
    <mergeCell ref="A632:A648"/>
    <mergeCell ref="A258:A274"/>
    <mergeCell ref="A275:A291"/>
    <mergeCell ref="A292:A308"/>
    <mergeCell ref="A309:A325"/>
    <mergeCell ref="A326:A342"/>
    <mergeCell ref="A241:A257"/>
    <mergeCell ref="A71:A87"/>
    <mergeCell ref="A88:A104"/>
    <mergeCell ref="A105:A121"/>
    <mergeCell ref="A122:A138"/>
    <mergeCell ref="A139:A155"/>
    <mergeCell ref="A156:A172"/>
    <mergeCell ref="A173:A189"/>
    <mergeCell ref="A1:C1"/>
    <mergeCell ref="A20:A36"/>
    <mergeCell ref="A37:A53"/>
    <mergeCell ref="A54:A70"/>
    <mergeCell ref="A190:A206"/>
    <mergeCell ref="A513:A529"/>
    <mergeCell ref="A530:A546"/>
    <mergeCell ref="A547:A563"/>
    <mergeCell ref="A3:A19"/>
    <mergeCell ref="A428:A444"/>
    <mergeCell ref="A445:A461"/>
    <mergeCell ref="A462:A478"/>
    <mergeCell ref="A479:A495"/>
    <mergeCell ref="A496:A512"/>
    <mergeCell ref="A343:A359"/>
    <mergeCell ref="A360:A376"/>
    <mergeCell ref="A377:A393"/>
    <mergeCell ref="A394:A410"/>
    <mergeCell ref="A411:A427"/>
    <mergeCell ref="A207:A223"/>
    <mergeCell ref="A224:A2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6"/>
  <sheetViews>
    <sheetView topLeftCell="A7" workbookViewId="0">
      <selection activeCell="F13" sqref="F13"/>
    </sheetView>
  </sheetViews>
  <sheetFormatPr defaultRowHeight="15"/>
  <cols>
    <col min="1" max="1" width="11.5703125" style="33" customWidth="1"/>
    <col min="2" max="2" width="18.85546875" style="33" customWidth="1"/>
    <col min="3" max="3" width="9.140625" style="33"/>
    <col min="4" max="4" width="18.85546875" style="33" customWidth="1"/>
    <col min="5" max="6" width="9.140625" style="33"/>
    <col min="7" max="7" width="18.85546875" style="33" customWidth="1"/>
    <col min="8" max="9" width="9.140625" style="33"/>
    <col min="10" max="10" width="18.85546875" style="33" customWidth="1"/>
    <col min="11" max="12" width="9.140625" style="33"/>
    <col min="13" max="13" width="18.85546875" style="33" customWidth="1"/>
    <col min="14" max="16384" width="9.140625" style="33"/>
  </cols>
  <sheetData>
    <row r="1" spans="1:21" ht="18" customHeight="1">
      <c r="A1" s="31" t="s">
        <v>16</v>
      </c>
      <c r="B1" s="31" t="s">
        <v>26</v>
      </c>
      <c r="C1" s="31" t="s">
        <v>17</v>
      </c>
      <c r="D1" s="31" t="s">
        <v>26</v>
      </c>
      <c r="E1" s="32" t="s">
        <v>9</v>
      </c>
      <c r="F1" s="32"/>
      <c r="G1" s="31" t="s">
        <v>26</v>
      </c>
      <c r="H1" s="31" t="s">
        <v>20</v>
      </c>
      <c r="I1" s="31"/>
      <c r="J1" s="31" t="s">
        <v>26</v>
      </c>
      <c r="K1" s="31" t="s">
        <v>5</v>
      </c>
      <c r="L1" s="32"/>
      <c r="M1" s="31" t="s">
        <v>26</v>
      </c>
      <c r="N1" s="31" t="s">
        <v>8</v>
      </c>
      <c r="O1" s="31"/>
    </row>
    <row r="2" spans="1:21" ht="18" customHeight="1">
      <c r="A2" s="34">
        <v>30</v>
      </c>
      <c r="B2" s="34" t="s">
        <v>12</v>
      </c>
      <c r="C2" s="34">
        <v>116035</v>
      </c>
      <c r="D2" s="34" t="s">
        <v>165</v>
      </c>
      <c r="E2" s="33">
        <v>64225.58</v>
      </c>
      <c r="F2" s="33">
        <v>14</v>
      </c>
      <c r="G2" s="34" t="s">
        <v>165</v>
      </c>
      <c r="H2" s="33">
        <v>30160.66</v>
      </c>
      <c r="J2" s="34" t="s">
        <v>165</v>
      </c>
      <c r="K2" s="35">
        <v>1</v>
      </c>
      <c r="L2" s="33">
        <v>6</v>
      </c>
      <c r="M2" s="34" t="s">
        <v>165</v>
      </c>
      <c r="N2" s="35">
        <v>1</v>
      </c>
      <c r="O2" s="35"/>
    </row>
    <row r="3" spans="1:21" ht="18" customHeight="1">
      <c r="A3" s="34">
        <v>35</v>
      </c>
      <c r="B3" s="34" t="s">
        <v>28</v>
      </c>
      <c r="C3" s="34">
        <v>64708</v>
      </c>
      <c r="D3" s="34" t="s">
        <v>50</v>
      </c>
      <c r="E3" s="33">
        <v>51176.57</v>
      </c>
      <c r="F3" s="33">
        <v>26</v>
      </c>
      <c r="G3" s="34" t="s">
        <v>48</v>
      </c>
      <c r="H3" s="33">
        <v>11292.36</v>
      </c>
      <c r="J3" s="34" t="s">
        <v>212</v>
      </c>
      <c r="K3" s="35">
        <v>1</v>
      </c>
      <c r="L3" s="33">
        <v>18</v>
      </c>
      <c r="M3" s="34" t="s">
        <v>211</v>
      </c>
      <c r="N3" s="35">
        <v>1</v>
      </c>
      <c r="O3" s="35"/>
    </row>
    <row r="4" spans="1:21" ht="18" customHeight="1">
      <c r="A4" s="34">
        <v>25</v>
      </c>
      <c r="B4" s="34" t="s">
        <v>11</v>
      </c>
      <c r="C4" s="34">
        <v>19250</v>
      </c>
      <c r="D4" s="34" t="s">
        <v>14</v>
      </c>
      <c r="E4" s="33">
        <v>49498.8</v>
      </c>
      <c r="F4" s="33">
        <v>38</v>
      </c>
      <c r="G4" s="34" t="s">
        <v>31</v>
      </c>
      <c r="H4" s="33">
        <v>9665.6</v>
      </c>
      <c r="J4" s="34" t="s">
        <v>45</v>
      </c>
      <c r="K4" s="35">
        <v>0.96334012219959264</v>
      </c>
      <c r="L4" s="33">
        <v>30</v>
      </c>
      <c r="M4" s="34" t="s">
        <v>212</v>
      </c>
      <c r="N4" s="35">
        <v>1</v>
      </c>
      <c r="O4" s="35"/>
    </row>
    <row r="5" spans="1:21" ht="18" customHeight="1">
      <c r="A5" s="34">
        <v>37</v>
      </c>
      <c r="B5" s="34" t="s">
        <v>14</v>
      </c>
      <c r="C5" s="34">
        <v>15156</v>
      </c>
      <c r="D5" s="34" t="s">
        <v>38</v>
      </c>
      <c r="E5" s="33">
        <v>48832.79</v>
      </c>
      <c r="F5" s="33">
        <v>50</v>
      </c>
      <c r="G5" s="34" t="s">
        <v>21</v>
      </c>
      <c r="H5" s="33">
        <v>8636.1299999999992</v>
      </c>
      <c r="J5" s="34" t="s">
        <v>42</v>
      </c>
      <c r="K5" s="35">
        <v>0.93456962911126662</v>
      </c>
      <c r="L5" s="33">
        <v>42</v>
      </c>
      <c r="M5" s="34" t="s">
        <v>50</v>
      </c>
      <c r="N5" s="35">
        <v>0.97530864197530864</v>
      </c>
      <c r="O5" s="35"/>
    </row>
    <row r="6" spans="1:21" ht="18" customHeight="1">
      <c r="A6" s="34">
        <v>8</v>
      </c>
      <c r="B6" s="34" t="s">
        <v>29</v>
      </c>
      <c r="C6" s="34">
        <v>12897</v>
      </c>
      <c r="D6" s="34" t="s">
        <v>211</v>
      </c>
      <c r="E6" s="33">
        <v>48787.61</v>
      </c>
      <c r="F6" s="33">
        <v>62</v>
      </c>
      <c r="G6" s="34" t="s">
        <v>196</v>
      </c>
      <c r="H6" s="33">
        <v>8184.6</v>
      </c>
      <c r="J6" s="34" t="s">
        <v>50</v>
      </c>
      <c r="K6" s="35">
        <v>0.93103448275862066</v>
      </c>
      <c r="L6" s="33">
        <v>54</v>
      </c>
      <c r="M6" s="34" t="s">
        <v>39</v>
      </c>
      <c r="N6" s="35">
        <v>0.93343653250773995</v>
      </c>
      <c r="O6" s="35"/>
    </row>
    <row r="7" spans="1:21" ht="18" customHeight="1">
      <c r="A7" s="34">
        <v>10</v>
      </c>
      <c r="B7" s="34" t="s">
        <v>22</v>
      </c>
      <c r="C7" s="34">
        <v>10803</v>
      </c>
      <c r="D7" s="34" t="s">
        <v>192</v>
      </c>
      <c r="E7" s="33">
        <v>47271.16</v>
      </c>
      <c r="F7" s="33">
        <v>74</v>
      </c>
      <c r="G7" s="34" t="s">
        <v>10</v>
      </c>
      <c r="H7" s="33">
        <v>8053.38</v>
      </c>
      <c r="J7" s="34" t="s">
        <v>38</v>
      </c>
      <c r="K7" s="35">
        <v>0.93094710167880901</v>
      </c>
      <c r="L7" s="33">
        <v>66</v>
      </c>
      <c r="M7" s="34" t="s">
        <v>45</v>
      </c>
      <c r="N7" s="35">
        <v>0.92177589852008457</v>
      </c>
      <c r="O7" s="35"/>
      <c r="T7" s="33" t="e">
        <f>#REF!</f>
        <v>#REF!</v>
      </c>
      <c r="U7" s="33" t="e">
        <f>#REF!</f>
        <v>#REF!</v>
      </c>
    </row>
    <row r="8" spans="1:21" ht="18" customHeight="1">
      <c r="A8" s="34">
        <v>42</v>
      </c>
      <c r="B8" s="34" t="s">
        <v>31</v>
      </c>
      <c r="C8" s="34">
        <v>9319</v>
      </c>
      <c r="D8" s="34" t="s">
        <v>10</v>
      </c>
      <c r="E8" s="33">
        <v>44998.76</v>
      </c>
      <c r="F8" s="33">
        <v>86</v>
      </c>
      <c r="G8" s="34" t="s">
        <v>24</v>
      </c>
      <c r="H8" s="33">
        <v>7486.06</v>
      </c>
      <c r="J8" s="34" t="s">
        <v>33</v>
      </c>
      <c r="K8" s="35">
        <v>0.9285714285714286</v>
      </c>
      <c r="L8" s="33">
        <v>78</v>
      </c>
      <c r="M8" s="34" t="s">
        <v>34</v>
      </c>
      <c r="N8" s="35">
        <v>0.91740088105726869</v>
      </c>
      <c r="O8" s="35"/>
      <c r="T8" s="33" t="e">
        <f>#REF!</f>
        <v>#REF!</v>
      </c>
      <c r="U8" s="33" t="e">
        <f>#REF!</f>
        <v>#REF!</v>
      </c>
    </row>
    <row r="9" spans="1:21" ht="18" customHeight="1">
      <c r="A9" s="34">
        <v>33</v>
      </c>
      <c r="B9" s="34" t="s">
        <v>13</v>
      </c>
      <c r="C9" s="34">
        <v>8763</v>
      </c>
      <c r="D9" s="34" t="s">
        <v>39</v>
      </c>
      <c r="E9" s="33">
        <v>44757.120000000003</v>
      </c>
      <c r="F9" s="33">
        <v>98</v>
      </c>
      <c r="G9" s="34" t="s">
        <v>35</v>
      </c>
      <c r="H9" s="33">
        <v>7383.04</v>
      </c>
      <c r="J9" s="34" t="s">
        <v>211</v>
      </c>
      <c r="K9" s="35">
        <v>0.92307692307692313</v>
      </c>
      <c r="L9" s="33">
        <v>90</v>
      </c>
      <c r="M9" s="34" t="s">
        <v>33</v>
      </c>
      <c r="N9" s="35">
        <v>0.91497975708502022</v>
      </c>
      <c r="O9" s="35"/>
      <c r="T9" s="33" t="e">
        <f>#REF!</f>
        <v>#REF!</v>
      </c>
      <c r="U9" s="33" t="e">
        <f>#REF!</f>
        <v>#REF!</v>
      </c>
    </row>
    <row r="10" spans="1:21" ht="18" customHeight="1">
      <c r="A10" s="34">
        <v>4</v>
      </c>
      <c r="B10" s="34" t="s">
        <v>41</v>
      </c>
      <c r="C10" s="34">
        <v>6701</v>
      </c>
      <c r="D10" s="34" t="s">
        <v>23</v>
      </c>
      <c r="E10" s="33">
        <v>43727.7</v>
      </c>
      <c r="F10" s="33">
        <v>110</v>
      </c>
      <c r="G10" s="34" t="s">
        <v>43</v>
      </c>
      <c r="H10" s="33">
        <v>7132.36</v>
      </c>
      <c r="J10" s="34" t="s">
        <v>36</v>
      </c>
      <c r="K10" s="35">
        <v>0.92156862745098034</v>
      </c>
      <c r="L10" s="33">
        <v>102</v>
      </c>
      <c r="M10" s="34" t="s">
        <v>30</v>
      </c>
      <c r="N10" s="35">
        <v>0.91310160427807485</v>
      </c>
      <c r="O10" s="35"/>
      <c r="T10" s="33" t="e">
        <f>#REF!</f>
        <v>#REF!</v>
      </c>
      <c r="U10" s="33" t="e">
        <f>#REF!</f>
        <v>#REF!</v>
      </c>
    </row>
    <row r="11" spans="1:21" ht="18" customHeight="1">
      <c r="A11" s="34">
        <v>32</v>
      </c>
      <c r="B11" s="34" t="s">
        <v>37</v>
      </c>
      <c r="C11" s="34">
        <v>6134</v>
      </c>
      <c r="D11" s="34" t="s">
        <v>11</v>
      </c>
      <c r="E11" s="33">
        <v>41217.61</v>
      </c>
      <c r="F11" s="33">
        <v>122</v>
      </c>
      <c r="G11" s="34" t="s">
        <v>192</v>
      </c>
      <c r="H11" s="33">
        <v>6777.03</v>
      </c>
      <c r="J11" s="34" t="s">
        <v>46</v>
      </c>
      <c r="K11" s="35">
        <v>0.91592920353982299</v>
      </c>
      <c r="L11" s="33">
        <v>114</v>
      </c>
      <c r="M11" s="34" t="s">
        <v>49</v>
      </c>
      <c r="N11" s="35">
        <v>0.91194968553459121</v>
      </c>
      <c r="O11" s="35"/>
      <c r="T11" s="33" t="e">
        <f>#REF!</f>
        <v>#REF!</v>
      </c>
      <c r="U11" s="33" t="e">
        <f>#REF!</f>
        <v>#REF!</v>
      </c>
    </row>
    <row r="12" spans="1:21" ht="18" customHeight="1">
      <c r="A12" s="34">
        <v>14</v>
      </c>
      <c r="B12" s="34" t="s">
        <v>44</v>
      </c>
      <c r="C12" s="34">
        <v>5948</v>
      </c>
      <c r="D12" s="34" t="s">
        <v>21</v>
      </c>
      <c r="E12" s="33">
        <v>41211.82</v>
      </c>
      <c r="F12" s="33">
        <v>134</v>
      </c>
      <c r="G12" s="34" t="s">
        <v>13</v>
      </c>
      <c r="H12" s="33">
        <v>6621.86</v>
      </c>
      <c r="J12" s="34" t="s">
        <v>34</v>
      </c>
      <c r="K12" s="35">
        <v>0.91073219658976934</v>
      </c>
      <c r="L12" s="33">
        <v>126</v>
      </c>
      <c r="M12" s="34" t="s">
        <v>12</v>
      </c>
      <c r="N12" s="35">
        <v>0.90742568827465175</v>
      </c>
      <c r="O12" s="35"/>
      <c r="T12" s="33" t="e">
        <f>#REF!</f>
        <v>#REF!</v>
      </c>
      <c r="U12" s="33" t="e">
        <f>#REF!</f>
        <v>#REF!</v>
      </c>
    </row>
    <row r="13" spans="1:21" ht="18" customHeight="1">
      <c r="A13" s="34">
        <v>17</v>
      </c>
      <c r="B13" s="34" t="s">
        <v>32</v>
      </c>
      <c r="C13" s="34">
        <v>5655</v>
      </c>
      <c r="D13" s="34" t="s">
        <v>41</v>
      </c>
      <c r="E13" s="33">
        <v>40577.14</v>
      </c>
      <c r="F13" s="33">
        <v>146</v>
      </c>
      <c r="G13" s="34" t="s">
        <v>44</v>
      </c>
      <c r="H13" s="33">
        <v>6215.66</v>
      </c>
      <c r="J13" s="34" t="s">
        <v>28</v>
      </c>
      <c r="K13" s="35">
        <v>0.9085894405043341</v>
      </c>
      <c r="L13" s="33">
        <v>138</v>
      </c>
      <c r="M13" s="34" t="s">
        <v>14</v>
      </c>
      <c r="N13" s="35">
        <v>0.90278994119854872</v>
      </c>
      <c r="O13" s="35"/>
      <c r="T13" s="33" t="e">
        <f>#REF!</f>
        <v>#REF!</v>
      </c>
      <c r="U13" s="33" t="e">
        <f>#REF!</f>
        <v>#REF!</v>
      </c>
    </row>
    <row r="14" spans="1:21" ht="18" customHeight="1">
      <c r="A14" s="34">
        <v>24</v>
      </c>
      <c r="B14" s="34" t="s">
        <v>23</v>
      </c>
      <c r="C14" s="34">
        <v>5293</v>
      </c>
      <c r="D14" s="34" t="s">
        <v>195</v>
      </c>
      <c r="E14" s="33">
        <v>39605.71</v>
      </c>
      <c r="F14" s="33">
        <v>158</v>
      </c>
      <c r="G14" s="34" t="s">
        <v>38</v>
      </c>
      <c r="H14" s="33">
        <v>5918.1</v>
      </c>
      <c r="J14" s="34" t="s">
        <v>23</v>
      </c>
      <c r="K14" s="35">
        <v>0.89324515824279638</v>
      </c>
      <c r="L14" s="33">
        <v>150</v>
      </c>
      <c r="M14" s="34" t="s">
        <v>29</v>
      </c>
      <c r="N14" s="35">
        <v>0.89910884786760026</v>
      </c>
      <c r="O14" s="35"/>
      <c r="T14" s="33" t="e">
        <f>#REF!</f>
        <v>#REF!</v>
      </c>
      <c r="U14" s="33" t="e">
        <f>#REF!</f>
        <v>#REF!</v>
      </c>
    </row>
    <row r="15" spans="1:21" ht="18" customHeight="1">
      <c r="A15" s="34">
        <v>38</v>
      </c>
      <c r="B15" s="34" t="s">
        <v>38</v>
      </c>
      <c r="C15" s="34">
        <v>4692</v>
      </c>
      <c r="D15" s="34" t="s">
        <v>48</v>
      </c>
      <c r="E15" s="33">
        <v>39366.080000000002</v>
      </c>
      <c r="F15" s="33">
        <v>170</v>
      </c>
      <c r="G15" s="34" t="s">
        <v>34</v>
      </c>
      <c r="H15" s="33">
        <v>5905.12</v>
      </c>
      <c r="J15" s="34" t="s">
        <v>43</v>
      </c>
      <c r="K15" s="35">
        <v>0.88888888888888884</v>
      </c>
      <c r="L15" s="33">
        <v>162</v>
      </c>
      <c r="M15" s="34" t="s">
        <v>38</v>
      </c>
      <c r="N15" s="35">
        <v>0.89894521946240213</v>
      </c>
      <c r="O15" s="35"/>
      <c r="T15" s="33" t="e">
        <f>#REF!</f>
        <v>#REF!</v>
      </c>
      <c r="U15" s="33" t="e">
        <f>#REF!</f>
        <v>#REF!</v>
      </c>
    </row>
    <row r="16" spans="1:21" ht="18" customHeight="1">
      <c r="A16" s="34">
        <v>34</v>
      </c>
      <c r="B16" s="34" t="s">
        <v>42</v>
      </c>
      <c r="C16" s="34">
        <v>4076</v>
      </c>
      <c r="D16" s="34" t="s">
        <v>29</v>
      </c>
      <c r="E16" s="33">
        <v>38582</v>
      </c>
      <c r="F16" s="33">
        <v>182</v>
      </c>
      <c r="G16" s="34" t="s">
        <v>50</v>
      </c>
      <c r="H16" s="33">
        <v>5888.24</v>
      </c>
      <c r="J16" s="34" t="s">
        <v>12</v>
      </c>
      <c r="K16" s="35">
        <v>0.88665207877461705</v>
      </c>
      <c r="L16" s="33">
        <v>174</v>
      </c>
      <c r="M16" s="34" t="s">
        <v>48</v>
      </c>
      <c r="N16" s="35">
        <v>0.89743589743589747</v>
      </c>
      <c r="O16" s="35"/>
      <c r="T16" s="33" t="e">
        <f>#REF!</f>
        <v>#REF!</v>
      </c>
      <c r="U16" s="33" t="e">
        <f>#REF!</f>
        <v>#REF!</v>
      </c>
    </row>
    <row r="17" spans="1:21" ht="25.5">
      <c r="A17" s="34">
        <v>5</v>
      </c>
      <c r="B17" s="34" t="s">
        <v>40</v>
      </c>
      <c r="C17" s="34">
        <v>3615</v>
      </c>
      <c r="D17" s="34" t="s">
        <v>28</v>
      </c>
      <c r="E17" s="33">
        <v>38252.5</v>
      </c>
      <c r="F17" s="33">
        <v>194</v>
      </c>
      <c r="G17" s="34" t="s">
        <v>11</v>
      </c>
      <c r="H17" s="33">
        <v>5590.84</v>
      </c>
      <c r="J17" s="34" t="s">
        <v>41</v>
      </c>
      <c r="K17" s="35">
        <v>0.88534014691791763</v>
      </c>
      <c r="L17" s="33">
        <v>186</v>
      </c>
      <c r="M17" s="34" t="s">
        <v>196</v>
      </c>
      <c r="N17" s="35">
        <v>0.89516129032258063</v>
      </c>
      <c r="T17" s="33" t="e">
        <f>#REF!</f>
        <v>#REF!</v>
      </c>
      <c r="U17" s="33" t="e">
        <f>#REF!</f>
        <v>#REF!</v>
      </c>
    </row>
    <row r="18" spans="1:21" ht="25.5">
      <c r="A18" s="34">
        <v>27</v>
      </c>
      <c r="B18" s="34" t="s">
        <v>36</v>
      </c>
      <c r="C18" s="34">
        <v>3308</v>
      </c>
      <c r="D18" s="34" t="s">
        <v>42</v>
      </c>
      <c r="E18" s="33">
        <v>38120.1</v>
      </c>
      <c r="F18" s="33">
        <v>206</v>
      </c>
      <c r="G18" s="34" t="s">
        <v>211</v>
      </c>
      <c r="H18" s="33">
        <v>5589.12</v>
      </c>
      <c r="J18" s="34" t="s">
        <v>22</v>
      </c>
      <c r="K18" s="35">
        <v>0.88241320432555492</v>
      </c>
      <c r="L18" s="33">
        <v>198</v>
      </c>
      <c r="M18" s="34" t="s">
        <v>41</v>
      </c>
      <c r="N18" s="35">
        <v>0.89357864357864358</v>
      </c>
      <c r="T18" s="33" t="e">
        <f>#REF!</f>
        <v>#REF!</v>
      </c>
      <c r="U18" s="33" t="e">
        <f>#REF!</f>
        <v>#REF!</v>
      </c>
    </row>
    <row r="19" spans="1:21" ht="25.5">
      <c r="A19" s="34">
        <v>19</v>
      </c>
      <c r="B19" s="34" t="s">
        <v>43</v>
      </c>
      <c r="C19" s="34">
        <v>2628</v>
      </c>
      <c r="D19" s="34" t="s">
        <v>45</v>
      </c>
      <c r="E19" s="33">
        <v>37183.68</v>
      </c>
      <c r="F19" s="33">
        <v>218</v>
      </c>
      <c r="G19" s="34" t="s">
        <v>25</v>
      </c>
      <c r="H19" s="33">
        <v>5341.52</v>
      </c>
      <c r="J19" s="34" t="s">
        <v>35</v>
      </c>
      <c r="K19" s="35">
        <v>0.86230876216968011</v>
      </c>
      <c r="L19" s="33">
        <v>210</v>
      </c>
      <c r="M19" s="34" t="s">
        <v>42</v>
      </c>
      <c r="N19" s="35">
        <v>0.88880569075252713</v>
      </c>
      <c r="T19" s="33" t="e">
        <f>#REF!</f>
        <v>#REF!</v>
      </c>
      <c r="U19" s="33" t="e">
        <f>#REF!</f>
        <v>#REF!</v>
      </c>
    </row>
    <row r="20" spans="1:21" ht="25.5">
      <c r="A20" s="34">
        <v>9</v>
      </c>
      <c r="B20" s="34" t="s">
        <v>21</v>
      </c>
      <c r="C20" s="34">
        <v>1910</v>
      </c>
      <c r="D20" s="34" t="s">
        <v>24</v>
      </c>
      <c r="E20" s="33">
        <v>37073.379999999997</v>
      </c>
      <c r="F20" s="33">
        <v>230</v>
      </c>
      <c r="G20" s="34" t="s">
        <v>49</v>
      </c>
      <c r="H20" s="33">
        <v>5171.32</v>
      </c>
      <c r="J20" s="34" t="s">
        <v>48</v>
      </c>
      <c r="K20" s="35">
        <v>0.8571428571428571</v>
      </c>
      <c r="L20" s="33">
        <v>222</v>
      </c>
      <c r="M20" s="34" t="s">
        <v>10</v>
      </c>
      <c r="N20" s="35">
        <v>0.88721047331319236</v>
      </c>
      <c r="T20" s="33" t="e">
        <f>#REF!</f>
        <v>#REF!</v>
      </c>
      <c r="U20" s="33" t="e">
        <f>#REF!</f>
        <v>#REF!</v>
      </c>
    </row>
    <row r="21" spans="1:21" ht="25.5">
      <c r="A21" s="34">
        <v>16</v>
      </c>
      <c r="B21" s="34" t="s">
        <v>30</v>
      </c>
      <c r="C21" s="34">
        <v>1813</v>
      </c>
      <c r="D21" s="34" t="s">
        <v>49</v>
      </c>
      <c r="E21" s="33">
        <v>36669.78</v>
      </c>
      <c r="F21" s="33">
        <v>242</v>
      </c>
      <c r="G21" s="34" t="s">
        <v>14</v>
      </c>
      <c r="H21" s="33">
        <v>4788.96</v>
      </c>
      <c r="J21" s="34" t="s">
        <v>10</v>
      </c>
      <c r="K21" s="35">
        <v>0.8487179487179487</v>
      </c>
      <c r="L21" s="33">
        <v>234</v>
      </c>
      <c r="M21" s="34" t="s">
        <v>11</v>
      </c>
      <c r="N21" s="35">
        <v>0.88022598870056501</v>
      </c>
      <c r="T21" s="33" t="e">
        <f>#REF!</f>
        <v>#REF!</v>
      </c>
      <c r="U21" s="33" t="e">
        <f>#REF!</f>
        <v>#REF!</v>
      </c>
    </row>
    <row r="22" spans="1:21" ht="25.5">
      <c r="A22" s="34">
        <v>21</v>
      </c>
      <c r="B22" s="34" t="s">
        <v>34</v>
      </c>
      <c r="C22" s="34">
        <v>1541</v>
      </c>
      <c r="D22" s="34" t="s">
        <v>30</v>
      </c>
      <c r="E22" s="33">
        <v>35786.69</v>
      </c>
      <c r="F22" s="33">
        <v>254</v>
      </c>
      <c r="G22" s="34" t="s">
        <v>28</v>
      </c>
      <c r="H22" s="33">
        <v>4747.18</v>
      </c>
      <c r="J22" s="34" t="s">
        <v>14</v>
      </c>
      <c r="K22" s="35">
        <v>0.8479736897941863</v>
      </c>
      <c r="L22" s="33">
        <v>246</v>
      </c>
      <c r="M22" s="34" t="s">
        <v>195</v>
      </c>
      <c r="N22" s="35">
        <v>0.87692307692307692</v>
      </c>
    </row>
    <row r="23" spans="1:21" ht="25.5">
      <c r="A23" s="34">
        <v>29</v>
      </c>
      <c r="B23" s="34" t="s">
        <v>25</v>
      </c>
      <c r="C23" s="34">
        <v>1533</v>
      </c>
      <c r="D23" s="34" t="s">
        <v>196</v>
      </c>
      <c r="E23" s="33">
        <v>35328.18</v>
      </c>
      <c r="F23" s="33">
        <v>266</v>
      </c>
      <c r="G23" s="34" t="s">
        <v>40</v>
      </c>
      <c r="H23" s="33">
        <v>4730.8900000000003</v>
      </c>
      <c r="J23" s="34" t="s">
        <v>25</v>
      </c>
      <c r="K23" s="35">
        <v>0.8351393188854489</v>
      </c>
      <c r="L23" s="33">
        <v>258</v>
      </c>
      <c r="M23" s="34" t="s">
        <v>23</v>
      </c>
      <c r="N23" s="35">
        <v>0.8767847699629826</v>
      </c>
    </row>
    <row r="24" spans="1:21">
      <c r="A24" s="34">
        <v>12</v>
      </c>
      <c r="B24" s="34" t="s">
        <v>10</v>
      </c>
      <c r="C24" s="34">
        <v>1430</v>
      </c>
      <c r="D24" s="34" t="s">
        <v>12</v>
      </c>
      <c r="E24" s="33">
        <v>35125.449999999997</v>
      </c>
      <c r="F24" s="33">
        <v>278</v>
      </c>
      <c r="G24" s="34" t="s">
        <v>47</v>
      </c>
      <c r="H24" s="33">
        <v>4684.8999999999996</v>
      </c>
      <c r="J24" s="34" t="s">
        <v>39</v>
      </c>
      <c r="K24" s="35">
        <v>0.83140283140283144</v>
      </c>
      <c r="L24" s="33">
        <v>270</v>
      </c>
      <c r="M24" s="34" t="s">
        <v>166</v>
      </c>
      <c r="N24" s="35">
        <v>0.87376237623762376</v>
      </c>
    </row>
    <row r="25" spans="1:21" ht="25.5">
      <c r="A25" s="34">
        <v>15</v>
      </c>
      <c r="B25" s="34" t="s">
        <v>27</v>
      </c>
      <c r="C25" s="34">
        <v>1061</v>
      </c>
      <c r="D25" s="34" t="s">
        <v>34</v>
      </c>
      <c r="E25" s="33">
        <v>34813.769999999997</v>
      </c>
      <c r="F25" s="33">
        <v>290</v>
      </c>
      <c r="G25" s="34" t="s">
        <v>27</v>
      </c>
      <c r="H25" s="33">
        <v>4675.1899999999996</v>
      </c>
      <c r="J25" s="34" t="s">
        <v>196</v>
      </c>
      <c r="K25" s="35">
        <v>0.81045751633986929</v>
      </c>
      <c r="L25" s="33">
        <v>282</v>
      </c>
      <c r="M25" s="34" t="s">
        <v>28</v>
      </c>
      <c r="N25" s="35">
        <v>0.86510892301413189</v>
      </c>
    </row>
    <row r="26" spans="1:21" ht="25.5">
      <c r="A26" s="34">
        <v>6</v>
      </c>
      <c r="B26" s="34" t="s">
        <v>35</v>
      </c>
      <c r="C26" s="34">
        <v>999</v>
      </c>
      <c r="D26" s="34" t="s">
        <v>35</v>
      </c>
      <c r="E26" s="33">
        <v>34378.11</v>
      </c>
      <c r="F26" s="33">
        <v>302</v>
      </c>
      <c r="G26" s="34" t="s">
        <v>23</v>
      </c>
      <c r="H26" s="33">
        <v>4587.62</v>
      </c>
      <c r="J26" s="34" t="s">
        <v>11</v>
      </c>
      <c r="K26" s="35">
        <v>0.78746663276979789</v>
      </c>
      <c r="L26" s="33">
        <v>294</v>
      </c>
      <c r="M26" s="34" t="s">
        <v>21</v>
      </c>
      <c r="N26" s="35">
        <v>0.86502546689303905</v>
      </c>
    </row>
    <row r="27" spans="1:21" ht="25.5">
      <c r="A27" s="34">
        <v>31</v>
      </c>
      <c r="B27" s="34" t="s">
        <v>39</v>
      </c>
      <c r="C27" s="34">
        <v>851</v>
      </c>
      <c r="D27" s="34" t="s">
        <v>33</v>
      </c>
      <c r="E27" s="33">
        <v>33340.82</v>
      </c>
      <c r="F27" s="33">
        <v>314</v>
      </c>
      <c r="G27" s="34" t="s">
        <v>42</v>
      </c>
      <c r="H27" s="33">
        <v>4525.51</v>
      </c>
      <c r="J27" s="34" t="s">
        <v>24</v>
      </c>
      <c r="K27" s="35">
        <v>0.78733031674208143</v>
      </c>
      <c r="L27" s="33">
        <v>306</v>
      </c>
      <c r="M27" s="34" t="s">
        <v>35</v>
      </c>
      <c r="N27" s="35">
        <v>0.86451612903225805</v>
      </c>
    </row>
    <row r="28" spans="1:21" ht="25.5">
      <c r="A28" s="34">
        <v>7</v>
      </c>
      <c r="B28" s="34" t="s">
        <v>166</v>
      </c>
      <c r="C28" s="34">
        <v>802</v>
      </c>
      <c r="D28" s="34" t="s">
        <v>31</v>
      </c>
      <c r="E28" s="33">
        <v>32579.56</v>
      </c>
      <c r="F28" s="33">
        <v>326</v>
      </c>
      <c r="G28" s="34" t="s">
        <v>37</v>
      </c>
      <c r="H28" s="33">
        <v>3987.74</v>
      </c>
      <c r="J28" s="34" t="s">
        <v>29</v>
      </c>
      <c r="K28" s="35">
        <v>0.78100919711657968</v>
      </c>
      <c r="L28" s="33">
        <v>318</v>
      </c>
      <c r="M28" s="34" t="s">
        <v>25</v>
      </c>
      <c r="N28" s="35">
        <v>0.86376274328081559</v>
      </c>
    </row>
    <row r="29" spans="1:21" ht="25.5">
      <c r="A29" s="34">
        <v>13</v>
      </c>
      <c r="B29" s="34" t="s">
        <v>45</v>
      </c>
      <c r="C29" s="34">
        <v>744</v>
      </c>
      <c r="D29" s="34" t="s">
        <v>212</v>
      </c>
      <c r="E29" s="33">
        <v>31743.24</v>
      </c>
      <c r="F29" s="33">
        <v>338</v>
      </c>
      <c r="G29" s="34" t="s">
        <v>12</v>
      </c>
      <c r="H29" s="33">
        <v>3660.17</v>
      </c>
      <c r="J29" s="34" t="s">
        <v>37</v>
      </c>
      <c r="K29" s="35">
        <v>0.77578475336322872</v>
      </c>
      <c r="L29" s="33">
        <v>330</v>
      </c>
      <c r="M29" s="34" t="s">
        <v>46</v>
      </c>
      <c r="N29" s="35">
        <v>0.85507246376811596</v>
      </c>
    </row>
    <row r="30" spans="1:21">
      <c r="A30" s="34">
        <v>39</v>
      </c>
      <c r="B30" s="34" t="s">
        <v>48</v>
      </c>
      <c r="C30" s="34">
        <v>663</v>
      </c>
      <c r="D30" s="34" t="s">
        <v>166</v>
      </c>
      <c r="E30" s="33">
        <v>30748.5</v>
      </c>
      <c r="F30" s="33">
        <v>350</v>
      </c>
      <c r="G30" s="34" t="s">
        <v>32</v>
      </c>
      <c r="H30" s="33">
        <v>3655.34</v>
      </c>
      <c r="J30" s="34" t="s">
        <v>47</v>
      </c>
      <c r="K30" s="35">
        <v>0.7752808988764045</v>
      </c>
      <c r="L30" s="33">
        <v>342</v>
      </c>
      <c r="M30" s="34" t="s">
        <v>24</v>
      </c>
      <c r="N30" s="35">
        <v>0.85057471264367812</v>
      </c>
    </row>
    <row r="31" spans="1:21" ht="25.5">
      <c r="A31" s="34">
        <v>11</v>
      </c>
      <c r="B31" s="34" t="s">
        <v>192</v>
      </c>
      <c r="C31" s="34">
        <v>505</v>
      </c>
      <c r="D31" s="34" t="s">
        <v>22</v>
      </c>
      <c r="E31" s="33">
        <v>30156.35</v>
      </c>
      <c r="F31" s="33">
        <v>362</v>
      </c>
      <c r="G31" s="34" t="s">
        <v>39</v>
      </c>
      <c r="H31" s="33">
        <v>3631.22</v>
      </c>
      <c r="J31" s="34" t="s">
        <v>44</v>
      </c>
      <c r="K31" s="35">
        <v>0.76808073257335074</v>
      </c>
      <c r="L31" s="33">
        <v>354</v>
      </c>
      <c r="M31" s="34" t="s">
        <v>37</v>
      </c>
      <c r="N31" s="35">
        <v>0.84805945499587121</v>
      </c>
    </row>
    <row r="32" spans="1:21" ht="25.5">
      <c r="A32" s="34">
        <v>20</v>
      </c>
      <c r="B32" s="34" t="s">
        <v>195</v>
      </c>
      <c r="C32" s="34">
        <v>477</v>
      </c>
      <c r="D32" s="34" t="s">
        <v>37</v>
      </c>
      <c r="E32" s="33">
        <v>29288.38</v>
      </c>
      <c r="F32" s="33">
        <v>374</v>
      </c>
      <c r="G32" s="34" t="s">
        <v>41</v>
      </c>
      <c r="H32" s="33">
        <v>3472</v>
      </c>
      <c r="J32" s="34" t="s">
        <v>21</v>
      </c>
      <c r="K32" s="35">
        <v>0.7604906391220142</v>
      </c>
      <c r="L32" s="33">
        <v>366</v>
      </c>
      <c r="M32" s="34" t="s">
        <v>192</v>
      </c>
      <c r="N32" s="35">
        <v>0.84756097560975607</v>
      </c>
    </row>
    <row r="33" spans="1:14" ht="25.5">
      <c r="A33" s="34">
        <v>36</v>
      </c>
      <c r="B33" s="34" t="s">
        <v>46</v>
      </c>
      <c r="C33" s="34">
        <v>430</v>
      </c>
      <c r="D33" s="34" t="s">
        <v>27</v>
      </c>
      <c r="E33" s="33">
        <v>28543.9</v>
      </c>
      <c r="F33" s="33">
        <v>386</v>
      </c>
      <c r="G33" s="34" t="s">
        <v>45</v>
      </c>
      <c r="H33" s="33">
        <v>3418.8</v>
      </c>
      <c r="J33" s="34" t="s">
        <v>192</v>
      </c>
      <c r="K33" s="35">
        <v>0.75402298850574712</v>
      </c>
      <c r="L33" s="33">
        <v>378</v>
      </c>
      <c r="M33" s="34" t="s">
        <v>36</v>
      </c>
      <c r="N33" s="35">
        <v>0.84042553191489366</v>
      </c>
    </row>
    <row r="34" spans="1:14" ht="25.5">
      <c r="A34" s="34">
        <v>3</v>
      </c>
      <c r="B34" s="34" t="s">
        <v>165</v>
      </c>
      <c r="C34" s="34">
        <v>379</v>
      </c>
      <c r="D34" s="34" t="s">
        <v>36</v>
      </c>
      <c r="E34" s="33">
        <v>28107.17</v>
      </c>
      <c r="F34" s="33">
        <v>398</v>
      </c>
      <c r="G34" s="34" t="s">
        <v>22</v>
      </c>
      <c r="H34" s="33">
        <v>3388.56</v>
      </c>
      <c r="J34" s="34" t="s">
        <v>13</v>
      </c>
      <c r="K34" s="35">
        <v>0.75200108533441867</v>
      </c>
      <c r="L34" s="33">
        <v>390</v>
      </c>
      <c r="M34" s="34" t="s">
        <v>43</v>
      </c>
      <c r="N34" s="35">
        <v>0.80708661417322836</v>
      </c>
    </row>
    <row r="35" spans="1:14" ht="25.5">
      <c r="A35" s="34">
        <v>1</v>
      </c>
      <c r="B35" s="34" t="s">
        <v>49</v>
      </c>
      <c r="C35" s="34">
        <v>351</v>
      </c>
      <c r="D35" s="34" t="s">
        <v>25</v>
      </c>
      <c r="E35" s="33">
        <v>27249.27</v>
      </c>
      <c r="F35" s="33">
        <v>410</v>
      </c>
      <c r="G35" s="34" t="s">
        <v>30</v>
      </c>
      <c r="H35" s="33">
        <v>3014.9</v>
      </c>
      <c r="J35" s="34" t="s">
        <v>31</v>
      </c>
      <c r="K35" s="35">
        <v>0.75048543689320391</v>
      </c>
      <c r="L35" s="33">
        <v>402</v>
      </c>
      <c r="M35" s="34" t="s">
        <v>22</v>
      </c>
      <c r="N35" s="35">
        <v>0.80082559339525283</v>
      </c>
    </row>
    <row r="36" spans="1:14" ht="25.5">
      <c r="A36" s="34">
        <v>41</v>
      </c>
      <c r="B36" s="34" t="s">
        <v>33</v>
      </c>
      <c r="C36" s="34">
        <v>311</v>
      </c>
      <c r="D36" s="34" t="s">
        <v>43</v>
      </c>
      <c r="E36" s="33">
        <v>27152.29</v>
      </c>
      <c r="F36" s="33">
        <v>422</v>
      </c>
      <c r="G36" s="34" t="s">
        <v>212</v>
      </c>
      <c r="H36" s="33">
        <v>2946.47</v>
      </c>
      <c r="J36" s="34" t="s">
        <v>30</v>
      </c>
      <c r="K36" s="35">
        <v>0.74353876739562619</v>
      </c>
      <c r="L36" s="33">
        <v>414</v>
      </c>
      <c r="M36" s="34" t="s">
        <v>47</v>
      </c>
      <c r="N36" s="35">
        <v>0.79710144927536231</v>
      </c>
    </row>
    <row r="37" spans="1:14" ht="25.5">
      <c r="A37" s="34">
        <v>26</v>
      </c>
      <c r="B37" s="34" t="s">
        <v>24</v>
      </c>
      <c r="C37" s="34">
        <v>257</v>
      </c>
      <c r="D37" s="34" t="s">
        <v>44</v>
      </c>
      <c r="E37" s="33">
        <v>21840.77</v>
      </c>
      <c r="F37" s="33">
        <v>434</v>
      </c>
      <c r="G37" s="34" t="s">
        <v>33</v>
      </c>
      <c r="H37" s="33">
        <v>2902.24</v>
      </c>
      <c r="J37" s="34" t="s">
        <v>166</v>
      </c>
      <c r="K37" s="35">
        <v>0.70753064798598952</v>
      </c>
      <c r="L37" s="33">
        <v>426</v>
      </c>
      <c r="M37" s="34" t="s">
        <v>44</v>
      </c>
      <c r="N37" s="35">
        <v>0.78734793187347929</v>
      </c>
    </row>
    <row r="38" spans="1:14" ht="25.5">
      <c r="A38" s="34">
        <v>28</v>
      </c>
      <c r="B38" s="34" t="s">
        <v>196</v>
      </c>
      <c r="C38" s="34">
        <v>235</v>
      </c>
      <c r="D38" s="34" t="s">
        <v>40</v>
      </c>
      <c r="E38" s="33">
        <v>21731.88</v>
      </c>
      <c r="F38" s="33">
        <v>446</v>
      </c>
      <c r="G38" s="34" t="s">
        <v>29</v>
      </c>
      <c r="H38" s="33">
        <v>2895.12</v>
      </c>
      <c r="J38" s="34" t="s">
        <v>32</v>
      </c>
      <c r="K38" s="35">
        <v>0.70470183486238536</v>
      </c>
      <c r="L38" s="33">
        <v>438</v>
      </c>
      <c r="M38" s="34" t="s">
        <v>32</v>
      </c>
      <c r="N38" s="35">
        <v>0.77705451586655816</v>
      </c>
    </row>
    <row r="39" spans="1:14" ht="25.5">
      <c r="A39" s="34">
        <v>23</v>
      </c>
      <c r="B39" s="34" t="s">
        <v>50</v>
      </c>
      <c r="C39" s="34">
        <v>106</v>
      </c>
      <c r="D39" s="34" t="s">
        <v>46</v>
      </c>
      <c r="E39" s="33">
        <v>18485.169999999998</v>
      </c>
      <c r="F39" s="33">
        <v>458</v>
      </c>
      <c r="G39" s="34" t="s">
        <v>36</v>
      </c>
      <c r="H39" s="33">
        <v>2873.67</v>
      </c>
      <c r="J39" s="34" t="s">
        <v>49</v>
      </c>
      <c r="K39" s="35">
        <v>0.67948717948717952</v>
      </c>
      <c r="L39" s="33">
        <v>450</v>
      </c>
      <c r="M39" s="34" t="s">
        <v>31</v>
      </c>
      <c r="N39" s="35">
        <v>0.77652005174644245</v>
      </c>
    </row>
    <row r="40" spans="1:14" ht="25.5">
      <c r="A40" s="34">
        <v>22</v>
      </c>
      <c r="B40" s="34" t="s">
        <v>47</v>
      </c>
      <c r="C40" s="34">
        <v>89</v>
      </c>
      <c r="D40" s="34" t="s">
        <v>13</v>
      </c>
      <c r="E40" s="33">
        <v>17754.29</v>
      </c>
      <c r="F40" s="33">
        <v>470</v>
      </c>
      <c r="G40" s="34" t="s">
        <v>46</v>
      </c>
      <c r="H40" s="33">
        <v>2833</v>
      </c>
      <c r="J40" s="34" t="s">
        <v>27</v>
      </c>
      <c r="K40" s="35">
        <v>0.65104166666666663</v>
      </c>
      <c r="L40" s="33">
        <v>462</v>
      </c>
      <c r="M40" s="34" t="s">
        <v>40</v>
      </c>
      <c r="N40" s="35">
        <v>0.77522935779816515</v>
      </c>
    </row>
    <row r="41" spans="1:14" ht="25.5">
      <c r="A41" s="34">
        <v>2</v>
      </c>
      <c r="B41" s="34" t="s">
        <v>211</v>
      </c>
      <c r="C41" s="34">
        <v>13</v>
      </c>
      <c r="D41" s="34" t="s">
        <v>32</v>
      </c>
      <c r="E41" s="33">
        <v>15219.21</v>
      </c>
      <c r="F41" s="33">
        <v>482</v>
      </c>
      <c r="G41" s="34" t="s">
        <v>195</v>
      </c>
      <c r="H41" s="33">
        <v>2684.46</v>
      </c>
      <c r="J41" s="34" t="s">
        <v>195</v>
      </c>
      <c r="K41" s="35">
        <v>0.54016620498614953</v>
      </c>
      <c r="L41" s="33">
        <v>474</v>
      </c>
      <c r="M41" s="34" t="s">
        <v>27</v>
      </c>
      <c r="N41" s="35">
        <v>0.7712</v>
      </c>
    </row>
    <row r="42" spans="1:14" ht="25.5">
      <c r="A42" s="34">
        <v>18</v>
      </c>
      <c r="B42" s="34" t="s">
        <v>212</v>
      </c>
      <c r="C42" s="34">
        <v>4</v>
      </c>
      <c r="D42" s="34" t="s">
        <v>47</v>
      </c>
      <c r="E42" s="33">
        <v>14217.62</v>
      </c>
      <c r="F42" s="33">
        <v>494</v>
      </c>
      <c r="G42" s="34" t="s">
        <v>166</v>
      </c>
      <c r="H42" s="33">
        <v>2050.21</v>
      </c>
      <c r="J42" s="34" t="s">
        <v>40</v>
      </c>
      <c r="K42" s="35">
        <v>0.51487954652810586</v>
      </c>
      <c r="L42" s="33">
        <v>486</v>
      </c>
      <c r="M42" s="34" t="s">
        <v>13</v>
      </c>
      <c r="N42" s="35">
        <v>0.72054843947320946</v>
      </c>
    </row>
    <row r="43" spans="1:14">
      <c r="A43" s="34">
        <v>46</v>
      </c>
      <c r="B43" s="34" t="s">
        <v>213</v>
      </c>
      <c r="C43" s="34">
        <v>1</v>
      </c>
      <c r="D43" s="34" t="s">
        <v>213</v>
      </c>
      <c r="E43" s="33">
        <v>30631.52</v>
      </c>
      <c r="F43" s="33">
        <v>506</v>
      </c>
      <c r="G43" s="34" t="s">
        <v>213</v>
      </c>
      <c r="H43" s="33">
        <v>3785.71</v>
      </c>
      <c r="J43" s="34" t="s">
        <v>213</v>
      </c>
      <c r="K43" s="35">
        <v>0.85019288469781396</v>
      </c>
      <c r="L43" s="33">
        <v>498</v>
      </c>
      <c r="M43" s="34" t="s">
        <v>213</v>
      </c>
      <c r="N43" s="35">
        <v>0.87597680867154015</v>
      </c>
    </row>
    <row r="44" spans="1:14">
      <c r="A44" s="34">
        <v>0</v>
      </c>
      <c r="B44" s="34" t="s">
        <v>213</v>
      </c>
      <c r="C44" s="34">
        <v>7152</v>
      </c>
      <c r="F44" s="33">
        <v>518</v>
      </c>
      <c r="K44" s="35"/>
      <c r="L44" s="33">
        <v>510</v>
      </c>
      <c r="N44" s="35"/>
    </row>
    <row r="45" spans="1:14">
      <c r="A45" s="34">
        <v>64</v>
      </c>
      <c r="B45" s="34" t="s">
        <v>213</v>
      </c>
      <c r="C45" s="34">
        <v>9</v>
      </c>
      <c r="K45" s="35"/>
      <c r="N45" s="35"/>
    </row>
    <row r="46" spans="1:14">
      <c r="A46" s="34">
        <v>300</v>
      </c>
      <c r="B46" s="34" t="s">
        <v>213</v>
      </c>
      <c r="C46" s="34">
        <v>1296</v>
      </c>
    </row>
  </sheetData>
  <sortState ref="T7:U21">
    <sortCondition descending="1" ref="U7:U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Demographics</vt:lpstr>
      <vt:lpstr>County</vt:lpstr>
      <vt:lpstr>Training Events by Category</vt:lpstr>
      <vt:lpstr> Performance Measures by SBCJC</vt:lpstr>
      <vt:lpstr>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jzhuang</dc:creator>
  <cp:lastModifiedBy>mtaquino</cp:lastModifiedBy>
  <dcterms:created xsi:type="dcterms:W3CDTF">2009-09-28T18:16:27Z</dcterms:created>
  <dcterms:modified xsi:type="dcterms:W3CDTF">2010-06-18T14:43:32Z</dcterms:modified>
</cp:coreProperties>
</file>