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8695" windowHeight="14535"/>
  </bookViews>
  <sheets>
    <sheet name="Demographics" sheetId="6" r:id="rId1"/>
    <sheet name="County" sheetId="10" r:id="rId2"/>
    <sheet name="Training Events by Category" sheetId="11" r:id="rId3"/>
    <sheet name=" Performance Measures " sheetId="1" r:id="rId4"/>
  </sheets>
  <calcPr calcId="125725"/>
</workbook>
</file>

<file path=xl/calcChain.xml><?xml version="1.0" encoding="utf-8"?>
<calcChain xmlns="http://schemas.openxmlformats.org/spreadsheetml/2006/main">
  <c r="B46" i="11"/>
  <c r="C5" s="1"/>
  <c r="B4" i="10"/>
  <c r="C4" s="1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C74"/>
  <c r="B75"/>
  <c r="C75"/>
  <c r="B76"/>
  <c r="C76"/>
  <c r="B77"/>
  <c r="C77"/>
  <c r="B78"/>
  <c r="C78"/>
  <c r="B79"/>
  <c r="C79"/>
  <c r="B80"/>
  <c r="C80"/>
  <c r="B81"/>
  <c r="C81"/>
  <c r="B82"/>
  <c r="C82"/>
  <c r="B83"/>
  <c r="C83"/>
  <c r="B84"/>
  <c r="C84"/>
  <c r="B85"/>
  <c r="C85"/>
  <c r="B86"/>
  <c r="C86"/>
  <c r="B87"/>
  <c r="C87"/>
  <c r="B88"/>
  <c r="C5" s="1"/>
  <c r="B53" i="6"/>
  <c r="C52" s="1"/>
  <c r="C51"/>
  <c r="C49"/>
  <c r="C47"/>
  <c r="B41"/>
  <c r="C40"/>
  <c r="C39"/>
  <c r="C38"/>
  <c r="C37"/>
  <c r="C36"/>
  <c r="C35"/>
  <c r="C34"/>
  <c r="C41" s="1"/>
  <c r="B29"/>
  <c r="C28" s="1"/>
  <c r="C27"/>
  <c r="B21"/>
  <c r="C20"/>
  <c r="C19"/>
  <c r="C18"/>
  <c r="C17"/>
  <c r="C16"/>
  <c r="C15"/>
  <c r="C14"/>
  <c r="C21" s="1"/>
  <c r="C44" i="11" l="1"/>
  <c r="C42"/>
  <c r="C40"/>
  <c r="C38"/>
  <c r="C36"/>
  <c r="C34"/>
  <c r="C32"/>
  <c r="C30"/>
  <c r="C28"/>
  <c r="C26"/>
  <c r="C24"/>
  <c r="C22"/>
  <c r="C20"/>
  <c r="C18"/>
  <c r="C16"/>
  <c r="C14"/>
  <c r="C12"/>
  <c r="C10"/>
  <c r="C8"/>
  <c r="C6"/>
  <c r="C4"/>
  <c r="C45"/>
  <c r="C43"/>
  <c r="C41"/>
  <c r="C39"/>
  <c r="C37"/>
  <c r="C35"/>
  <c r="C33"/>
  <c r="C31"/>
  <c r="C29"/>
  <c r="C27"/>
  <c r="C25"/>
  <c r="C23"/>
  <c r="C21"/>
  <c r="C19"/>
  <c r="C17"/>
  <c r="C15"/>
  <c r="C13"/>
  <c r="C11"/>
  <c r="C9"/>
  <c r="C7"/>
  <c r="C64" i="10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88" s="1"/>
  <c r="C26" i="6"/>
  <c r="C29" s="1"/>
  <c r="C46"/>
  <c r="C48"/>
  <c r="C50"/>
  <c r="C53" l="1"/>
</calcChain>
</file>

<file path=xl/comments1.xml><?xml version="1.0" encoding="utf-8"?>
<comments xmlns="http://schemas.openxmlformats.org/spreadsheetml/2006/main">
  <authors>
    <author>jzhuang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xchen:
1. The Course Start Date LE End Date</t>
        </r>
        <r>
          <rPr>
            <sz val="9"/>
            <color indexed="81"/>
            <rFont val="Tahoma"/>
            <family val="2"/>
          </rPr>
          <t xml:space="preserve">
2. The Course Start Date or End Date fall in 7/1/2009 and 6/30/2010 time range, or Start Date before 7/1/2009 and End Date after 6/30/2010.</t>
        </r>
      </text>
    </comment>
  </commentList>
</comments>
</file>

<file path=xl/comments2.xml><?xml version="1.0" encoding="utf-8"?>
<comments xmlns="http://schemas.openxmlformats.org/spreadsheetml/2006/main">
  <authors>
    <author>jzhuang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xchen:
1. The Course Start Date LE End Date</t>
        </r>
        <r>
          <rPr>
            <sz val="9"/>
            <color indexed="81"/>
            <rFont val="Tahoma"/>
            <family val="2"/>
          </rPr>
          <t xml:space="preserve">
2. The Course Start Date or End Date fall in 7/1/2009 and 6/30/2010 time range, or Start Date before 7/1/2009 and End Date after 6/30/2010.</t>
        </r>
      </text>
    </comment>
  </commentList>
</comments>
</file>

<file path=xl/comments3.xml><?xml version="1.0" encoding="utf-8"?>
<comments xmlns="http://schemas.openxmlformats.org/spreadsheetml/2006/main">
  <authors>
    <author>jzhuang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xchen:
1. The Course Start Date LE End Date</t>
        </r>
        <r>
          <rPr>
            <sz val="9"/>
            <color indexed="81"/>
            <rFont val="Tahoma"/>
            <family val="2"/>
          </rPr>
          <t xml:space="preserve">
2. The Course Start Date or End Date fall in 7/1/2009 and 6/30/2010 time range, or Start Date before 7/1/2009 and End Date after 6/30/2010.</t>
        </r>
      </text>
    </comment>
  </commentList>
</comments>
</file>

<file path=xl/sharedStrings.xml><?xml version="1.0" encoding="utf-8"?>
<sst xmlns="http://schemas.openxmlformats.org/spreadsheetml/2006/main" count="624" uniqueCount="219">
  <si>
    <t>TRAINING CATEGORY</t>
  </si>
  <si>
    <t>Characteristics</t>
  </si>
  <si>
    <t>Employment After Exit</t>
  </si>
  <si>
    <t>Total Number Exiting</t>
  </si>
  <si>
    <t>Number Employed One Quarter After Exit</t>
  </si>
  <si>
    <t>Percent Employed One Quarter After Exit</t>
  </si>
  <si>
    <t>Employment Retention</t>
  </si>
  <si>
    <t>Number Retaining Employment</t>
  </si>
  <si>
    <t>Employment Retention Rate</t>
  </si>
  <si>
    <t>Average Annual Earnings</t>
  </si>
  <si>
    <t>Electricity</t>
  </si>
  <si>
    <t>Industrial Production</t>
  </si>
  <si>
    <t>Medical / Healthcare</t>
  </si>
  <si>
    <t>Pre-employment Training</t>
  </si>
  <si>
    <t>Supervisory / Management</t>
  </si>
  <si>
    <t>Total</t>
  </si>
  <si>
    <t>Number</t>
  </si>
  <si>
    <t>The number of trainees</t>
  </si>
  <si>
    <t>The number of training events</t>
  </si>
  <si>
    <t>Construction Trades</t>
  </si>
  <si>
    <t>Customer Service</t>
  </si>
  <si>
    <t>Industrial Maintenance</t>
  </si>
  <si>
    <t>Instrumentation</t>
  </si>
  <si>
    <t>Measurements / Industrial Materials</t>
  </si>
  <si>
    <t>Entrepreneurial / Small Business</t>
  </si>
  <si>
    <t>Safety</t>
  </si>
  <si>
    <t>Computer Use and Applications</t>
  </si>
  <si>
    <t>Fire Fighting</t>
  </si>
  <si>
    <t>Welding / Soldering</t>
  </si>
  <si>
    <t>Food Production</t>
  </si>
  <si>
    <t>Train the Trainer</t>
  </si>
  <si>
    <t>Heavy Machine Operator</t>
  </si>
  <si>
    <t>Blueprint Reading</t>
  </si>
  <si>
    <t>Law Enforcement</t>
  </si>
  <si>
    <t>Personal Development Skills</t>
  </si>
  <si>
    <t>Team Management</t>
  </si>
  <si>
    <t>Oral Communications</t>
  </si>
  <si>
    <t>Basic Skills</t>
  </si>
  <si>
    <t>Banking and Finance Skills</t>
  </si>
  <si>
    <t>Quality Control Management</t>
  </si>
  <si>
    <t>Furniture Manufacturing</t>
  </si>
  <si>
    <t>Employability / Remediation</t>
  </si>
  <si>
    <t>Electronics</t>
  </si>
  <si>
    <t>Sewing / Textiles</t>
  </si>
  <si>
    <t>Housekeeping</t>
  </si>
  <si>
    <t>Telecommunications</t>
  </si>
  <si>
    <t>A/C Heating Refrigeration</t>
  </si>
  <si>
    <t>Hydraulics / Pneumatics</t>
  </si>
  <si>
    <t>Statistics of Trainees and Training Events</t>
  </si>
  <si>
    <t>The Number of Trainees and Training Events</t>
  </si>
  <si>
    <t>Basic Demographics of Trainees</t>
  </si>
  <si>
    <t>Race/Ethnicity</t>
  </si>
  <si>
    <t>Percent</t>
  </si>
  <si>
    <t>Non-Hispanic White</t>
  </si>
  <si>
    <t>Black</t>
  </si>
  <si>
    <t>American Indian / Alaskan Native</t>
  </si>
  <si>
    <t>Asian / Pacific Islander</t>
  </si>
  <si>
    <t>Hispanic</t>
  </si>
  <si>
    <t>Others</t>
  </si>
  <si>
    <t>Not reported</t>
  </si>
  <si>
    <t>Gender</t>
  </si>
  <si>
    <t>Male</t>
  </si>
  <si>
    <t>Female</t>
  </si>
  <si>
    <t>Education</t>
  </si>
  <si>
    <t>Less than high school</t>
  </si>
  <si>
    <t>High school</t>
  </si>
  <si>
    <t>Some college without a degree</t>
  </si>
  <si>
    <t>Associate degree</t>
  </si>
  <si>
    <t>Bachelor degree</t>
  </si>
  <si>
    <t>Graduate or professional degree</t>
  </si>
  <si>
    <t>Age</t>
  </si>
  <si>
    <t>16-25</t>
  </si>
  <si>
    <t>26-35</t>
  </si>
  <si>
    <t>36-45</t>
  </si>
  <si>
    <t>46-55</t>
  </si>
  <si>
    <t>56-65</t>
  </si>
  <si>
    <t>66 and greater</t>
  </si>
  <si>
    <t>Adams</t>
  </si>
  <si>
    <t>Alcorn</t>
  </si>
  <si>
    <t>Amite</t>
  </si>
  <si>
    <t>Attala</t>
  </si>
  <si>
    <t>Benton</t>
  </si>
  <si>
    <t>Bolivar</t>
  </si>
  <si>
    <t>Calhoun</t>
  </si>
  <si>
    <t>Carroll</t>
  </si>
  <si>
    <t>Chicksaw</t>
  </si>
  <si>
    <t>Choctaw</t>
  </si>
  <si>
    <t>Claiborne</t>
  </si>
  <si>
    <t>Clarke</t>
  </si>
  <si>
    <t>Clay</t>
  </si>
  <si>
    <t>Coahoma</t>
  </si>
  <si>
    <t>Copiah</t>
  </si>
  <si>
    <t>Covington</t>
  </si>
  <si>
    <t>Desoto</t>
  </si>
  <si>
    <t>Forrest</t>
  </si>
  <si>
    <t>Franklin</t>
  </si>
  <si>
    <t>George</t>
  </si>
  <si>
    <t>Greene</t>
  </si>
  <si>
    <t>Grenada</t>
  </si>
  <si>
    <t>Hancock</t>
  </si>
  <si>
    <t>Harision</t>
  </si>
  <si>
    <t>Hinds</t>
  </si>
  <si>
    <t>Holmes</t>
  </si>
  <si>
    <t>Humphreys</t>
  </si>
  <si>
    <t>Issaquena</t>
  </si>
  <si>
    <t>Itawamba</t>
  </si>
  <si>
    <t>Jackson</t>
  </si>
  <si>
    <t>Jasper</t>
  </si>
  <si>
    <t>Jefferson</t>
  </si>
  <si>
    <t>Jefferson davis</t>
  </si>
  <si>
    <t>Jones</t>
  </si>
  <si>
    <t>Kemper</t>
  </si>
  <si>
    <t>Lafayette</t>
  </si>
  <si>
    <t>Lamar</t>
  </si>
  <si>
    <t>Lauderdale</t>
  </si>
  <si>
    <t>Lawrence</t>
  </si>
  <si>
    <t>Leake</t>
  </si>
  <si>
    <t>Lee</t>
  </si>
  <si>
    <t>Leflore</t>
  </si>
  <si>
    <t>Lincoln</t>
  </si>
  <si>
    <t>Lowndes</t>
  </si>
  <si>
    <t>Madison</t>
  </si>
  <si>
    <t>Marion</t>
  </si>
  <si>
    <t>Marshall</t>
  </si>
  <si>
    <t>Monroe</t>
  </si>
  <si>
    <t>Montgomery</t>
  </si>
  <si>
    <t>Neshoba</t>
  </si>
  <si>
    <t>Newton</t>
  </si>
  <si>
    <t>Noxubee</t>
  </si>
  <si>
    <t>Oktibbeha</t>
  </si>
  <si>
    <t>Panola</t>
  </si>
  <si>
    <t>Pearl rive</t>
  </si>
  <si>
    <t>Perry</t>
  </si>
  <si>
    <t>Pike</t>
  </si>
  <si>
    <t>Ponotoc</t>
  </si>
  <si>
    <t>Prentiss</t>
  </si>
  <si>
    <t>Quitman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</si>
  <si>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</si>
  <si>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</si>
  <si>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</si>
  <si>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</si>
  <si>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</si>
  <si>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</si>
  <si>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</si>
  <si>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</si>
  <si>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</si>
  <si>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</si>
  <si>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Tishomingo</t>
  </si>
  <si>
    <t>Tunica</t>
  </si>
  <si>
    <t>Union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</si>
  <si>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</si>
  <si>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</si>
  <si>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</si>
  <si>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</si>
  <si>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</si>
  <si>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</si>
  <si>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</si>
  <si>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</si>
  <si>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</si>
  <si>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Out-of-state</t>
  </si>
  <si>
    <t>N</t>
  </si>
  <si>
    <t>%</t>
  </si>
  <si>
    <t>Aquaculture</t>
  </si>
  <si>
    <t>Childcare</t>
  </si>
  <si>
    <t xml:space="preserve">Safety </t>
  </si>
  <si>
    <t xml:space="preserve">Medical / Healthcare </t>
  </si>
  <si>
    <t xml:space="preserve">Industrial Production </t>
  </si>
  <si>
    <t xml:space="preserve">Basic Skills </t>
  </si>
  <si>
    <t xml:space="preserve">Industrial Maintenance </t>
  </si>
  <si>
    <t xml:space="preserve">Supervisory / Management </t>
  </si>
  <si>
    <t xml:space="preserve">Computer Use and Applications </t>
  </si>
  <si>
    <t xml:space="preserve">Employability / Remediation </t>
  </si>
  <si>
    <t xml:space="preserve">Team Management </t>
  </si>
  <si>
    <t xml:space="preserve">Quality Control Management </t>
  </si>
  <si>
    <t xml:space="preserve">Heavy Machine Operator </t>
  </si>
  <si>
    <t xml:space="preserve">Welding / Soldering </t>
  </si>
  <si>
    <t xml:space="preserve">Customer Service </t>
  </si>
  <si>
    <t xml:space="preserve">Aquaculture </t>
  </si>
  <si>
    <t xml:space="preserve">Electronics </t>
  </si>
  <si>
    <t xml:space="preserve">A/C Heating Refrigeration </t>
  </si>
  <si>
    <t xml:space="preserve">Construction Trades </t>
  </si>
  <si>
    <t xml:space="preserve">Childcare </t>
  </si>
  <si>
    <t xml:space="preserve">Electricity </t>
  </si>
  <si>
    <t xml:space="preserve">GIS / GPS </t>
  </si>
  <si>
    <t xml:space="preserve">Instrumentation </t>
  </si>
  <si>
    <t xml:space="preserve">Pre-employment Training </t>
  </si>
  <si>
    <t xml:space="preserve">Machine Shop / CNC </t>
  </si>
  <si>
    <t xml:space="preserve">Law Enforcement </t>
  </si>
  <si>
    <t xml:space="preserve">Blueprint Reading </t>
  </si>
  <si>
    <t>Drafting</t>
  </si>
  <si>
    <t xml:space="preserve">Train the Trainer </t>
  </si>
  <si>
    <t xml:space="preserve">Drafting </t>
  </si>
  <si>
    <t>GIS / GPS</t>
  </si>
  <si>
    <t>Machine Shop / CNC</t>
  </si>
  <si>
    <t xml:space="preserve">Banking and Finance Skills </t>
  </si>
  <si>
    <t xml:space="preserve">Personal Development Skills </t>
  </si>
  <si>
    <t xml:space="preserve">Food Production </t>
  </si>
  <si>
    <t xml:space="preserve">Furniture Manufacturing </t>
  </si>
  <si>
    <t xml:space="preserve">Fire Fighting </t>
  </si>
  <si>
    <t xml:space="preserve">Measurements / Industrial Materials </t>
  </si>
  <si>
    <t xml:space="preserve">Entrepreneurial / Small Business </t>
  </si>
  <si>
    <t xml:space="preserve">Oral Communications </t>
  </si>
  <si>
    <t xml:space="preserve">Telecommunications </t>
  </si>
  <si>
    <t xml:space="preserve">Sewing / Textiles </t>
  </si>
  <si>
    <t xml:space="preserve">Hydraulics / Pneumatics </t>
  </si>
  <si>
    <t xml:space="preserve">Housekeeping </t>
  </si>
  <si>
    <t xml:space="preserve">Advanced GPS </t>
  </si>
  <si>
    <t xml:space="preserve">Forestry / Lumber </t>
  </si>
  <si>
    <t>Advanced GPS</t>
  </si>
  <si>
    <t>Forestry / Lumber</t>
  </si>
  <si>
    <t>Training Events</t>
  </si>
  <si>
    <t>Overall</t>
  </si>
  <si>
    <t>Trainee County of Residence</t>
  </si>
  <si>
    <t>County</t>
  </si>
  <si>
    <t>Annualized Wage Change before and after Training</t>
  </si>
  <si>
    <t>.</t>
  </si>
  <si>
    <t>Employment by SBCJC for Fiscal Year 2010</t>
  </si>
  <si>
    <t>FY2010 (July 2009 - June 2010)</t>
  </si>
  <si>
    <t>Not  Reported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</si>
</sst>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1" fillId="0" borderId="0"/>
  </cellStyleXfs>
  <cellXfs count="82">
    <xf numFmtId="0" fontId="0" fillId="0" borderId="0" xfId="0"/>
    <xf numFmtId="0" fontId="2" fillId="2" borderId="2" xfId="1" applyFont="1" applyFill="1" applyBorder="1" applyAlignment="1">
      <alignment vertical="top" wrapText="1"/>
    </xf>
    <xf numFmtId="0" fontId="2" fillId="3" borderId="2" xfId="1" applyFont="1" applyFill="1" applyBorder="1" applyAlignment="1">
      <alignment horizontal="center" vertical="top" wrapText="1"/>
    </xf>
    <xf numFmtId="0" fontId="1" fillId="2" borderId="0" xfId="1" applyFont="1" applyFill="1" applyBorder="1" applyAlignment="1">
      <alignment vertical="top" wrapText="1"/>
    </xf>
    <xf numFmtId="10" fontId="1" fillId="3" borderId="0" xfId="1" applyNumberFormat="1" applyFont="1" applyFill="1" applyBorder="1" applyAlignment="1">
      <alignment horizontal="center" vertical="top" wrapText="1"/>
    </xf>
    <xf numFmtId="0" fontId="1" fillId="3" borderId="0" xfId="1" applyFill="1" applyBorder="1" applyAlignment="1">
      <alignment horizontal="center"/>
    </xf>
    <xf numFmtId="0" fontId="2" fillId="2" borderId="0" xfId="1" applyFont="1" applyFill="1" applyBorder="1" applyAlignment="1">
      <alignment vertical="top" wrapText="1"/>
    </xf>
    <xf numFmtId="164" fontId="1" fillId="3" borderId="0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vertical="top" wrapText="1"/>
    </xf>
    <xf numFmtId="164" fontId="1" fillId="3" borderId="6" xfId="1" applyNumberFormat="1" applyFont="1" applyFill="1" applyBorder="1" applyAlignment="1">
      <alignment horizontal="center"/>
    </xf>
    <xf numFmtId="0" fontId="0" fillId="0" borderId="0" xfId="0" applyBorder="1"/>
    <xf numFmtId="3" fontId="1" fillId="3" borderId="0" xfId="1" applyNumberFormat="1" applyFill="1" applyBorder="1" applyAlignment="1">
      <alignment horizontal="center"/>
    </xf>
    <xf numFmtId="0" fontId="0" fillId="4" borderId="0" xfId="0" applyFill="1" applyBorder="1"/>
    <xf numFmtId="0" fontId="0" fillId="4" borderId="0" xfId="0" applyFill="1"/>
    <xf numFmtId="0" fontId="1" fillId="4" borderId="0" xfId="3" applyFont="1" applyFill="1" applyBorder="1"/>
    <xf numFmtId="0" fontId="1" fillId="3" borderId="0" xfId="3" applyFont="1" applyFill="1" applyBorder="1"/>
    <xf numFmtId="3" fontId="2" fillId="3" borderId="9" xfId="3" applyNumberFormat="1" applyFont="1" applyFill="1" applyBorder="1" applyAlignment="1">
      <alignment horizontal="right" wrapText="1"/>
    </xf>
    <xf numFmtId="2" fontId="2" fillId="3" borderId="9" xfId="3" applyNumberFormat="1" applyFont="1" applyFill="1" applyBorder="1" applyAlignment="1">
      <alignment horizontal="right" wrapText="1"/>
    </xf>
    <xf numFmtId="3" fontId="1" fillId="3" borderId="0" xfId="6" applyNumberFormat="1" applyFont="1" applyFill="1" applyBorder="1"/>
    <xf numFmtId="2" fontId="1" fillId="3" borderId="0" xfId="6" applyNumberFormat="1" applyFont="1" applyFill="1" applyBorder="1"/>
    <xf numFmtId="3" fontId="1" fillId="3" borderId="9" xfId="6" applyNumberFormat="1" applyFont="1" applyFill="1" applyBorder="1"/>
    <xf numFmtId="2" fontId="1" fillId="3" borderId="9" xfId="6" applyNumberFormat="1" applyFont="1" applyFill="1" applyBorder="1"/>
    <xf numFmtId="3" fontId="1" fillId="3" borderId="0" xfId="6" applyNumberFormat="1" applyFont="1" applyFill="1" applyBorder="1" applyAlignment="1">
      <alignment horizontal="right"/>
    </xf>
    <xf numFmtId="3" fontId="1" fillId="3" borderId="9" xfId="6" applyNumberFormat="1" applyFont="1" applyFill="1" applyBorder="1" applyAlignment="1">
      <alignment horizontal="right"/>
    </xf>
    <xf numFmtId="2" fontId="1" fillId="3" borderId="0" xfId="3" applyNumberFormat="1" applyFont="1" applyFill="1" applyBorder="1"/>
    <xf numFmtId="165" fontId="1" fillId="3" borderId="9" xfId="7" applyNumberFormat="1" applyFont="1" applyFill="1" applyBorder="1"/>
    <xf numFmtId="2" fontId="1" fillId="3" borderId="9" xfId="3" applyNumberFormat="1" applyFont="1" applyFill="1" applyBorder="1"/>
    <xf numFmtId="0" fontId="0" fillId="5" borderId="0" xfId="0" applyNumberFormat="1" applyFont="1" applyFill="1" applyBorder="1" applyAlignment="1" applyProtection="1"/>
    <xf numFmtId="3" fontId="1" fillId="3" borderId="0" xfId="3" applyNumberFormat="1" applyFont="1" applyFill="1" applyBorder="1" applyAlignment="1"/>
    <xf numFmtId="4" fontId="1" fillId="3" borderId="0" xfId="3" applyNumberFormat="1" applyFont="1" applyFill="1" applyBorder="1" applyAlignment="1"/>
    <xf numFmtId="3" fontId="1" fillId="3" borderId="9" xfId="3" applyNumberFormat="1" applyFont="1" applyFill="1" applyBorder="1" applyAlignment="1"/>
    <xf numFmtId="4" fontId="1" fillId="3" borderId="9" xfId="3" applyNumberFormat="1" applyFont="1" applyFill="1" applyBorder="1" applyAlignment="1"/>
    <xf numFmtId="165" fontId="1" fillId="3" borderId="13" xfId="5" applyNumberFormat="1" applyFont="1" applyFill="1" applyBorder="1" applyAlignment="1">
      <alignment horizontal="center" vertical="top" wrapText="1"/>
    </xf>
    <xf numFmtId="2" fontId="6" fillId="3" borderId="13" xfId="10" applyNumberFormat="1" applyFill="1" applyBorder="1" applyAlignment="1">
      <alignment horizontal="center" vertical="top" wrapText="1"/>
    </xf>
    <xf numFmtId="164" fontId="1" fillId="3" borderId="0" xfId="1" applyNumberFormat="1" applyFont="1" applyFill="1" applyBorder="1" applyAlignment="1">
      <alignment horizontal="center" wrapText="1"/>
    </xf>
    <xf numFmtId="164" fontId="1" fillId="3" borderId="6" xfId="1" applyNumberFormat="1" applyFont="1" applyFill="1" applyBorder="1" applyAlignment="1">
      <alignment horizontal="center" wrapText="1"/>
    </xf>
    <xf numFmtId="165" fontId="1" fillId="3" borderId="0" xfId="5" applyNumberFormat="1" applyFont="1" applyFill="1" applyBorder="1"/>
    <xf numFmtId="0" fontId="2" fillId="6" borderId="7" xfId="3" applyFont="1" applyFill="1" applyBorder="1" applyAlignment="1">
      <alignment horizontal="center"/>
    </xf>
    <xf numFmtId="0" fontId="1" fillId="6" borderId="0" xfId="3" applyFont="1" applyFill="1" applyBorder="1"/>
    <xf numFmtId="0" fontId="2" fillId="3" borderId="8" xfId="3" applyFont="1" applyFill="1" applyBorder="1" applyAlignment="1"/>
    <xf numFmtId="0" fontId="2" fillId="3" borderId="7" xfId="3" applyFont="1" applyFill="1" applyBorder="1" applyAlignment="1"/>
    <xf numFmtId="49" fontId="1" fillId="7" borderId="0" xfId="3" applyNumberFormat="1" applyFont="1" applyFill="1" applyBorder="1" applyAlignment="1">
      <alignment horizontal="left" wrapText="1"/>
    </xf>
    <xf numFmtId="49" fontId="2" fillId="3" borderId="9" xfId="3" applyNumberFormat="1" applyFont="1" applyFill="1" applyBorder="1" applyAlignment="1">
      <alignment horizontal="left" wrapText="1"/>
    </xf>
    <xf numFmtId="0" fontId="2" fillId="7" borderId="0" xfId="3" applyFont="1" applyFill="1" applyBorder="1" applyAlignment="1"/>
    <xf numFmtId="0" fontId="1" fillId="7" borderId="0" xfId="3" applyFont="1" applyFill="1" applyBorder="1" applyAlignment="1"/>
    <xf numFmtId="0" fontId="2" fillId="7" borderId="8" xfId="3" applyFont="1" applyFill="1" applyBorder="1" applyAlignment="1"/>
    <xf numFmtId="0" fontId="2" fillId="7" borderId="7" xfId="3" applyFont="1" applyFill="1" applyBorder="1" applyAlignment="1"/>
    <xf numFmtId="0" fontId="1" fillId="7" borderId="7" xfId="3" applyFont="1" applyFill="1" applyBorder="1" applyAlignment="1"/>
    <xf numFmtId="0" fontId="2" fillId="7" borderId="0" xfId="3" applyFont="1" applyFill="1" applyBorder="1" applyAlignment="1">
      <alignment horizontal="left" wrapText="1"/>
    </xf>
    <xf numFmtId="0" fontId="1" fillId="7" borderId="8" xfId="3" applyFont="1" applyFill="1" applyBorder="1" applyAlignment="1">
      <alignment horizontal="left"/>
    </xf>
    <xf numFmtId="0" fontId="2" fillId="7" borderId="7" xfId="3" applyFont="1" applyFill="1" applyBorder="1" applyAlignment="1">
      <alignment horizontal="left" wrapText="1"/>
    </xf>
    <xf numFmtId="0" fontId="1" fillId="7" borderId="0" xfId="3" applyFont="1" applyFill="1" applyBorder="1" applyAlignment="1">
      <alignment horizontal="left" wrapText="1"/>
    </xf>
    <xf numFmtId="0" fontId="2" fillId="7" borderId="9" xfId="3" applyFont="1" applyFill="1" applyBorder="1" applyAlignment="1">
      <alignment horizontal="left" wrapText="1"/>
    </xf>
    <xf numFmtId="0" fontId="2" fillId="7" borderId="9" xfId="3" applyFont="1" applyFill="1" applyBorder="1" applyAlignment="1">
      <alignment horizontal="left"/>
    </xf>
    <xf numFmtId="0" fontId="2" fillId="7" borderId="0" xfId="3" applyFont="1" applyFill="1" applyBorder="1" applyAlignment="1">
      <alignment horizontal="left"/>
    </xf>
    <xf numFmtId="0" fontId="1" fillId="7" borderId="0" xfId="3" applyFont="1" applyFill="1" applyBorder="1" applyAlignment="1">
      <alignment horizontal="left"/>
    </xf>
    <xf numFmtId="0" fontId="2" fillId="7" borderId="8" xfId="3" applyFont="1" applyFill="1" applyBorder="1" applyAlignment="1">
      <alignment horizontal="left" wrapText="1"/>
    </xf>
    <xf numFmtId="0" fontId="3" fillId="7" borderId="1" xfId="1" applyFont="1" applyFill="1" applyBorder="1" applyAlignment="1">
      <alignment vertical="top" wrapText="1"/>
    </xf>
    <xf numFmtId="3" fontId="1" fillId="3" borderId="0" xfId="1" applyNumberFormat="1" applyFont="1" applyFill="1" applyBorder="1" applyAlignment="1">
      <alignment horizontal="center"/>
    </xf>
    <xf numFmtId="0" fontId="1" fillId="3" borderId="0" xfId="1" applyFont="1" applyFill="1" applyBorder="1" applyAlignment="1">
      <alignment horizontal="center"/>
    </xf>
    <xf numFmtId="0" fontId="9" fillId="6" borderId="11" xfId="9" applyFont="1" applyFill="1" applyBorder="1" applyAlignment="1">
      <alignment horizontal="left" vertical="top" wrapText="1"/>
    </xf>
    <xf numFmtId="165" fontId="9" fillId="6" borderId="12" xfId="5" applyNumberFormat="1" applyFont="1" applyFill="1" applyBorder="1" applyAlignment="1">
      <alignment horizontal="right" vertical="top" wrapText="1"/>
    </xf>
    <xf numFmtId="165" fontId="1" fillId="3" borderId="0" xfId="5" applyNumberFormat="1" applyFont="1" applyFill="1" applyBorder="1" applyAlignment="1">
      <alignment vertical="top" wrapText="1"/>
    </xf>
    <xf numFmtId="10" fontId="9" fillId="6" borderId="12" xfId="4" applyNumberFormat="1" applyFont="1" applyFill="1" applyBorder="1" applyAlignment="1">
      <alignment horizontal="right" vertical="top" wrapText="1"/>
    </xf>
    <xf numFmtId="0" fontId="9" fillId="7" borderId="0" xfId="9" applyFont="1" applyFill="1" applyBorder="1" applyAlignment="1">
      <alignment horizontal="left" vertical="top" wrapText="1"/>
    </xf>
    <xf numFmtId="10" fontId="6" fillId="3" borderId="0" xfId="4" applyNumberFormat="1" applyFill="1" applyBorder="1" applyAlignment="1">
      <alignment vertical="top" wrapText="1"/>
    </xf>
    <xf numFmtId="0" fontId="10" fillId="5" borderId="0" xfId="0" applyNumberFormat="1" applyFont="1" applyFill="1" applyBorder="1" applyAlignment="1" applyProtection="1"/>
    <xf numFmtId="3" fontId="2" fillId="3" borderId="9" xfId="3" applyNumberFormat="1" applyFont="1" applyFill="1" applyBorder="1" applyAlignment="1">
      <alignment horizontal="center"/>
    </xf>
    <xf numFmtId="3" fontId="2" fillId="3" borderId="9" xfId="3" applyNumberFormat="1" applyFont="1" applyFill="1" applyBorder="1" applyAlignment="1">
      <alignment horizontal="center" wrapText="1"/>
    </xf>
    <xf numFmtId="3" fontId="1" fillId="3" borderId="8" xfId="6" applyNumberFormat="1" applyFont="1" applyFill="1" applyBorder="1" applyAlignment="1">
      <alignment horizontal="center"/>
    </xf>
    <xf numFmtId="3" fontId="1" fillId="3" borderId="7" xfId="6" applyNumberFormat="1" applyFont="1" applyFill="1" applyBorder="1" applyAlignment="1">
      <alignment horizontal="center"/>
    </xf>
    <xf numFmtId="0" fontId="2" fillId="6" borderId="0" xfId="3" applyFont="1" applyFill="1" applyBorder="1" applyAlignment="1">
      <alignment horizontal="center" wrapText="1"/>
    </xf>
    <xf numFmtId="0" fontId="9" fillId="6" borderId="10" xfId="9" applyFont="1" applyFill="1" applyBorder="1" applyAlignment="1">
      <alignment horizontal="center" vertical="center" wrapText="1"/>
    </xf>
    <xf numFmtId="0" fontId="9" fillId="6" borderId="0" xfId="10" applyFont="1" applyFill="1" applyBorder="1" applyAlignment="1">
      <alignment horizontal="center" vertical="top" wrapText="1"/>
    </xf>
    <xf numFmtId="0" fontId="4" fillId="7" borderId="3" xfId="1" applyFont="1" applyFill="1" applyBorder="1" applyAlignment="1">
      <alignment vertical="top"/>
    </xf>
    <xf numFmtId="0" fontId="4" fillId="7" borderId="4" xfId="1" applyFont="1" applyFill="1" applyBorder="1" applyAlignment="1">
      <alignment vertical="top"/>
    </xf>
    <xf numFmtId="0" fontId="4" fillId="7" borderId="5" xfId="1" applyFont="1" applyFill="1" applyBorder="1" applyAlignment="1">
      <alignment vertical="top"/>
    </xf>
    <xf numFmtId="0" fontId="2" fillId="6" borderId="0" xfId="1" applyFont="1" applyFill="1" applyBorder="1" applyAlignment="1">
      <alignment horizontal="center" wrapText="1"/>
    </xf>
    <xf numFmtId="0" fontId="0" fillId="6" borderId="0" xfId="0" applyFill="1" applyBorder="1" applyAlignment="1">
      <alignment wrapText="1"/>
    </xf>
    <xf numFmtId="0" fontId="4" fillId="7" borderId="3" xfId="1" applyFont="1" applyFill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</cellXfs>
  <cellStyles count="13">
    <cellStyle name="Comma" xfId="5" builtinId="3"/>
    <cellStyle name="Comma 2" xfId="7"/>
    <cellStyle name="Comma 3" xfId="8"/>
    <cellStyle name="Normal" xfId="0" builtinId="0"/>
    <cellStyle name="Normal 2" xfId="6"/>
    <cellStyle name="Normal 2 2" xfId="11"/>
    <cellStyle name="Normal 3" xfId="9"/>
    <cellStyle name="Normal 4" xfId="10"/>
    <cellStyle name="Normal 5" xfId="12"/>
    <cellStyle name="Normal_NEMCC_fy07report070907" xfId="3"/>
    <cellStyle name="Normal_Sheet1" xfId="1"/>
    <cellStyle name="Percent" xfId="4" builtinId="5"/>
    <cellStyle name="Percent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/>
              <a:t>Training Events Delivered by SBCJC Classification Code</a:t>
            </a:r>
            <a:r>
              <a:rPr lang="en-US"/>
              <a:t>
July 01, 2009 - June 30, 2010</a:t>
            </a:r>
          </a:p>
        </c:rich>
      </c:tx>
      <c:layout>
        <c:manualLayout>
          <c:xMode val="edge"/>
          <c:yMode val="edge"/>
          <c:x val="0.23455419903810584"/>
          <c:y val="5.6552474170744972E-2"/>
        </c:manualLayout>
      </c:layout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726045426341685"/>
          <c:y val="0.20717781402936378"/>
          <c:w val="0.69959304476507589"/>
          <c:h val="0.7259380097879225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99FF"/>
            </a:solidFill>
            <a:ln w="3175">
              <a:solidFill>
                <a:srgbClr val="808080"/>
              </a:solidFill>
              <a:prstDash val="solid"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'Training Events by Category'!$A$4:$A$44</c:f>
              <c:strCache>
                <c:ptCount val="41"/>
                <c:pt idx="0">
                  <c:v>Safety </c:v>
                </c:pt>
                <c:pt idx="1">
                  <c:v>Medical / Healthcare </c:v>
                </c:pt>
                <c:pt idx="2">
                  <c:v>Customer Service </c:v>
                </c:pt>
                <c:pt idx="3">
                  <c:v>Welding / Soldering </c:v>
                </c:pt>
                <c:pt idx="4">
                  <c:v>Quality Control Management </c:v>
                </c:pt>
                <c:pt idx="5">
                  <c:v>Computer Use and Applications </c:v>
                </c:pt>
                <c:pt idx="6">
                  <c:v>Industrial Production </c:v>
                </c:pt>
                <c:pt idx="7">
                  <c:v>Supervisory / Management </c:v>
                </c:pt>
                <c:pt idx="8">
                  <c:v>Basic Skills </c:v>
                </c:pt>
                <c:pt idx="9">
                  <c:v>Personal Development Skills </c:v>
                </c:pt>
                <c:pt idx="10">
                  <c:v>Furniture Manufacturing </c:v>
                </c:pt>
                <c:pt idx="11">
                  <c:v>Industrial Maintenance </c:v>
                </c:pt>
                <c:pt idx="12">
                  <c:v>Team Management </c:v>
                </c:pt>
                <c:pt idx="13">
                  <c:v>Law Enforcement </c:v>
                </c:pt>
                <c:pt idx="14">
                  <c:v>Banking and Finance Skills </c:v>
                </c:pt>
                <c:pt idx="15">
                  <c:v>Employability / Remediation </c:v>
                </c:pt>
                <c:pt idx="16">
                  <c:v>Food Production </c:v>
                </c:pt>
                <c:pt idx="17">
                  <c:v>Construction Trades </c:v>
                </c:pt>
                <c:pt idx="18">
                  <c:v>Heavy Machine Operator </c:v>
                </c:pt>
                <c:pt idx="19">
                  <c:v>Forestry / Lumber </c:v>
                </c:pt>
                <c:pt idx="20">
                  <c:v>Fire Fighting </c:v>
                </c:pt>
                <c:pt idx="21">
                  <c:v>Pre-employment Training </c:v>
                </c:pt>
                <c:pt idx="22">
                  <c:v>Blueprint Reading </c:v>
                </c:pt>
                <c:pt idx="23">
                  <c:v>Electricity </c:v>
                </c:pt>
                <c:pt idx="24">
                  <c:v>Telecommunications </c:v>
                </c:pt>
                <c:pt idx="25">
                  <c:v>Childcare </c:v>
                </c:pt>
                <c:pt idx="26">
                  <c:v>Sewing / Textiles </c:v>
                </c:pt>
                <c:pt idx="27">
                  <c:v>A/C Heating Refrigeration </c:v>
                </c:pt>
                <c:pt idx="28">
                  <c:v>Measurements / Industrial Materials </c:v>
                </c:pt>
                <c:pt idx="29">
                  <c:v>Drafting </c:v>
                </c:pt>
                <c:pt idx="30">
                  <c:v>Entrepreneurial / Small Business </c:v>
                </c:pt>
                <c:pt idx="31">
                  <c:v>Oral Communications </c:v>
                </c:pt>
                <c:pt idx="32">
                  <c:v>Electronics </c:v>
                </c:pt>
                <c:pt idx="33">
                  <c:v>Train the Trainer </c:v>
                </c:pt>
                <c:pt idx="34">
                  <c:v>GIS / GPS </c:v>
                </c:pt>
                <c:pt idx="35">
                  <c:v>Machine Shop / CNC </c:v>
                </c:pt>
                <c:pt idx="36">
                  <c:v>Hydraulics / Pneumatics </c:v>
                </c:pt>
                <c:pt idx="37">
                  <c:v>Instrumentation </c:v>
                </c:pt>
                <c:pt idx="38">
                  <c:v>Aquaculture </c:v>
                </c:pt>
                <c:pt idx="39">
                  <c:v>Housekeeping </c:v>
                </c:pt>
                <c:pt idx="40">
                  <c:v>Advanced GPS </c:v>
                </c:pt>
              </c:strCache>
            </c:strRef>
          </c:cat>
          <c:val>
            <c:numRef>
              <c:f>'Training Events by Category'!$C$4:$C$44</c:f>
              <c:numCache>
                <c:formatCode>0.00%</c:formatCode>
                <c:ptCount val="41"/>
                <c:pt idx="0">
                  <c:v>0.17383129647038714</c:v>
                </c:pt>
                <c:pt idx="1">
                  <c:v>0.16772295665237788</c:v>
                </c:pt>
                <c:pt idx="2">
                  <c:v>8.5260369109252915E-2</c:v>
                </c:pt>
                <c:pt idx="3">
                  <c:v>6.6121204215564125E-2</c:v>
                </c:pt>
                <c:pt idx="4">
                  <c:v>6.4857254665593139E-2</c:v>
                </c:pt>
                <c:pt idx="5">
                  <c:v>5.6059086267930318E-2</c:v>
                </c:pt>
                <c:pt idx="6">
                  <c:v>5.5618278239826555E-2</c:v>
                </c:pt>
                <c:pt idx="7">
                  <c:v>5.5249438869372391E-2</c:v>
                </c:pt>
                <c:pt idx="8">
                  <c:v>2.3686684448922496E-2</c:v>
                </c:pt>
                <c:pt idx="9">
                  <c:v>2.2791574269405673E-2</c:v>
                </c:pt>
                <c:pt idx="10">
                  <c:v>2.1716542445764868E-2</c:v>
                </c:pt>
                <c:pt idx="11">
                  <c:v>1.8136101727697588E-2</c:v>
                </c:pt>
                <c:pt idx="12">
                  <c:v>1.6269414669911254E-2</c:v>
                </c:pt>
                <c:pt idx="13">
                  <c:v>1.4614135543970602E-2</c:v>
                </c:pt>
                <c:pt idx="14">
                  <c:v>1.4087864734907947E-2</c:v>
                </c:pt>
                <c:pt idx="15">
                  <c:v>1.2963354459133047E-2</c:v>
                </c:pt>
                <c:pt idx="16">
                  <c:v>1.2927370130308251E-2</c:v>
                </c:pt>
                <c:pt idx="17">
                  <c:v>8.9016233430341089E-3</c:v>
                </c:pt>
                <c:pt idx="18">
                  <c:v>8.7846742743535183E-3</c:v>
                </c:pt>
                <c:pt idx="19">
                  <c:v>8.5732663425078376E-3</c:v>
                </c:pt>
                <c:pt idx="20">
                  <c:v>6.4456929007417271E-3</c:v>
                </c:pt>
                <c:pt idx="21">
                  <c:v>4.5475195552336957E-3</c:v>
                </c:pt>
                <c:pt idx="22">
                  <c:v>4.1157076093361342E-3</c:v>
                </c:pt>
                <c:pt idx="23">
                  <c:v>3.9537781296245487E-3</c:v>
                </c:pt>
                <c:pt idx="24">
                  <c:v>3.6389152524075766E-3</c:v>
                </c:pt>
                <c:pt idx="25">
                  <c:v>2.9102325937054412E-3</c:v>
                </c:pt>
                <c:pt idx="26">
                  <c:v>1.9161655099204297E-3</c:v>
                </c:pt>
                <c:pt idx="27">
                  <c:v>1.9161655099204297E-3</c:v>
                </c:pt>
                <c:pt idx="28">
                  <c:v>1.6912634547654496E-3</c:v>
                </c:pt>
                <c:pt idx="29">
                  <c:v>1.5023457284352665E-3</c:v>
                </c:pt>
                <c:pt idx="30">
                  <c:v>1.484353564022868E-3</c:v>
                </c:pt>
                <c:pt idx="31">
                  <c:v>1.3359182076205813E-3</c:v>
                </c:pt>
                <c:pt idx="32">
                  <c:v>1.0570396592284061E-3</c:v>
                </c:pt>
                <c:pt idx="33">
                  <c:v>8.6812193289822277E-4</c:v>
                </c:pt>
                <c:pt idx="34">
                  <c:v>6.8820028877423882E-4</c:v>
                </c:pt>
                <c:pt idx="35">
                  <c:v>5.2627080906265326E-4</c:v>
                </c:pt>
                <c:pt idx="36">
                  <c:v>4.3630998700066123E-4</c:v>
                </c:pt>
                <c:pt idx="37">
                  <c:v>3.193609183200716E-4</c:v>
                </c:pt>
                <c:pt idx="38">
                  <c:v>1.169490686805896E-4</c:v>
                </c:pt>
                <c:pt idx="39">
                  <c:v>6.7470616546493997E-5</c:v>
                </c:pt>
                <c:pt idx="40">
                  <c:v>4.0482369927896404E-5</c:v>
                </c:pt>
              </c:numCache>
            </c:numRef>
          </c:val>
        </c:ser>
        <c:dLbls>
          <c:showVal val="1"/>
        </c:dLbls>
        <c:axId val="84750336"/>
        <c:axId val="84751872"/>
      </c:barChart>
      <c:catAx>
        <c:axId val="84750336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51872"/>
        <c:crosses val="autoZero"/>
        <c:auto val="1"/>
        <c:lblAlgn val="ctr"/>
        <c:lblOffset val="100"/>
        <c:tickLblSkip val="1"/>
        <c:tickMarkSkip val="1"/>
      </c:catAx>
      <c:valAx>
        <c:axId val="84751872"/>
        <c:scaling>
          <c:orientation val="minMax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5033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4F81BD">
        <a:lumMod val="20000"/>
        <a:lumOff val="80000"/>
      </a:srgb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133350</xdr:colOff>
      <xdr:row>4</xdr:row>
      <xdr:rowOff>152400</xdr:rowOff>
    </xdr:from>
    <xdr:to>
      <xdr:col>16</xdr:col>
      <xdr:colOff>568793</xdr:colOff>
      <xdr:row>43</xdr:row>
      <xdr:rowOff>124278</xdr:rowOff>
    </xdr:to>
    <xdr:pic>
      <xdr:nvPicPr>
        <xdr:cNvPr id="2" name="Picture 1" descr="CC Trainees Map.jpg"/>
        <xdr:cNvPicPr/>
      </xdr:nvPicPr>
      <xdr:blipFill>
        <a:blip xmlns:r="http://schemas.openxmlformats.org/officeDocument/2006/relationships" r:embed="rId1" cstate="print"/>
        <a:srcRect t="3674"/>
        <a:stretch>
          <a:fillRect/>
        </a:stretch>
      </xdr:blipFill>
      <xdr:spPr>
        <a:xfrm>
          <a:off x="4400550" y="914400"/>
          <a:ext cx="5921843" cy="7401378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609599</xdr:colOff>
      <xdr:row>1</xdr:row>
      <xdr:rowOff>0</xdr:rowOff>
    </xdr:from>
    <xdr:to>
      <xdr:col>18</xdr:col>
      <xdr:colOff>561974</xdr:colOff>
      <xdr:row>55</xdr:row>
      <xdr:rowOff>38100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</xdr:colOff>
      <xdr:row>107</xdr:row>
      <xdr:rowOff>28575</xdr:rowOff>
    </xdr:from>
    <xdr:ext cx="184731" cy="264560"/>
    <xdr:sp macro="" textlink="">
      <xdr:nvSpPr>
        <xdr:cNvPr id="8" name="TextBox 7"/>
        <xdr:cNvSpPr txBox="1"/>
      </xdr:nvSpPr>
      <xdr:spPr>
        <a:xfrm>
          <a:off x="13754100" y="2022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76200</xdr:colOff>
      <xdr:row>77</xdr:row>
      <xdr:rowOff>76200</xdr:rowOff>
    </xdr:from>
    <xdr:ext cx="184731" cy="264560"/>
    <xdr:sp macro="" textlink="">
      <xdr:nvSpPr>
        <xdr:cNvPr id="9" name="TextBox 8"/>
        <xdr:cNvSpPr txBox="1"/>
      </xdr:nvSpPr>
      <xdr:spPr>
        <a:xfrm>
          <a:off x="14420850" y="1390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3</xdr:col>
      <xdr:colOff>266700</xdr:colOff>
      <xdr:row>0</xdr:row>
      <xdr:rowOff>104775</xdr:rowOff>
    </xdr:from>
    <xdr:to>
      <xdr:col>16</xdr:col>
      <xdr:colOff>38100</xdr:colOff>
      <xdr:row>31</xdr:row>
      <xdr:rowOff>9525</xdr:rowOff>
    </xdr:to>
    <xdr:pic>
      <xdr:nvPicPr>
        <xdr:cNvPr id="2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20075" y="104775"/>
          <a:ext cx="7696200" cy="61626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304800</xdr:colOff>
      <xdr:row>61</xdr:row>
      <xdr:rowOff>19050</xdr:rowOff>
    </xdr:from>
    <xdr:to>
      <xdr:col>16</xdr:col>
      <xdr:colOff>76200</xdr:colOff>
      <xdr:row>89</xdr:row>
      <xdr:rowOff>152400</xdr:rowOff>
    </xdr:to>
    <xdr:pic>
      <xdr:nvPicPr>
        <xdr:cNvPr id="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58175" y="12963525"/>
          <a:ext cx="7696200" cy="61150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304800</xdr:colOff>
      <xdr:row>90</xdr:row>
      <xdr:rowOff>171450</xdr:rowOff>
    </xdr:from>
    <xdr:to>
      <xdr:col>16</xdr:col>
      <xdr:colOff>76200</xdr:colOff>
      <xdr:row>118</xdr:row>
      <xdr:rowOff>19050</xdr:rowOff>
    </xdr:to>
    <xdr:pic>
      <xdr:nvPicPr>
        <xdr:cNvPr id="5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258175" y="19288125"/>
          <a:ext cx="7696200" cy="58293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276225</xdr:colOff>
      <xdr:row>32</xdr:row>
      <xdr:rowOff>9525</xdr:rowOff>
    </xdr:from>
    <xdr:to>
      <xdr:col>16</xdr:col>
      <xdr:colOff>47625</xdr:colOff>
      <xdr:row>60</xdr:row>
      <xdr:rowOff>333375</xdr:rowOff>
    </xdr:to>
    <xdr:pic>
      <xdr:nvPicPr>
        <xdr:cNvPr id="92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229600" y="6457950"/>
          <a:ext cx="7696200" cy="6305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47.28515625" style="13" customWidth="1"/>
    <col min="2" max="3" width="16.140625" style="13" customWidth="1"/>
    <col min="4" max="248" width="9.140625" style="14"/>
    <col min="249" max="249" width="66.42578125" style="14" customWidth="1"/>
    <col min="250" max="257" width="19.140625" style="14" customWidth="1"/>
    <col min="258" max="258" width="19.5703125" style="14" customWidth="1"/>
    <col min="259" max="259" width="17.7109375" style="14" customWidth="1"/>
    <col min="260" max="504" width="9.140625" style="14"/>
    <col min="505" max="505" width="66.42578125" style="14" customWidth="1"/>
    <col min="506" max="513" width="19.140625" style="14" customWidth="1"/>
    <col min="514" max="514" width="19.5703125" style="14" customWidth="1"/>
    <col min="515" max="515" width="17.7109375" style="14" customWidth="1"/>
    <col min="516" max="760" width="9.140625" style="14"/>
    <col min="761" max="761" width="66.42578125" style="14" customWidth="1"/>
    <col min="762" max="769" width="19.140625" style="14" customWidth="1"/>
    <col min="770" max="770" width="19.5703125" style="14" customWidth="1"/>
    <col min="771" max="771" width="17.7109375" style="14" customWidth="1"/>
    <col min="772" max="1016" width="9.140625" style="14"/>
    <col min="1017" max="1017" width="66.42578125" style="14" customWidth="1"/>
    <col min="1018" max="1025" width="19.140625" style="14" customWidth="1"/>
    <col min="1026" max="1026" width="19.5703125" style="14" customWidth="1"/>
    <col min="1027" max="1027" width="17.7109375" style="14" customWidth="1"/>
    <col min="1028" max="1272" width="9.140625" style="14"/>
    <col min="1273" max="1273" width="66.42578125" style="14" customWidth="1"/>
    <col min="1274" max="1281" width="19.140625" style="14" customWidth="1"/>
    <col min="1282" max="1282" width="19.5703125" style="14" customWidth="1"/>
    <col min="1283" max="1283" width="17.7109375" style="14" customWidth="1"/>
    <col min="1284" max="1528" width="9.140625" style="14"/>
    <col min="1529" max="1529" width="66.42578125" style="14" customWidth="1"/>
    <col min="1530" max="1537" width="19.140625" style="14" customWidth="1"/>
    <col min="1538" max="1538" width="19.5703125" style="14" customWidth="1"/>
    <col min="1539" max="1539" width="17.7109375" style="14" customWidth="1"/>
    <col min="1540" max="1784" width="9.140625" style="14"/>
    <col min="1785" max="1785" width="66.42578125" style="14" customWidth="1"/>
    <col min="1786" max="1793" width="19.140625" style="14" customWidth="1"/>
    <col min="1794" max="1794" width="19.5703125" style="14" customWidth="1"/>
    <col min="1795" max="1795" width="17.7109375" style="14" customWidth="1"/>
    <col min="1796" max="2040" width="9.140625" style="14"/>
    <col min="2041" max="2041" width="66.42578125" style="14" customWidth="1"/>
    <col min="2042" max="2049" width="19.140625" style="14" customWidth="1"/>
    <col min="2050" max="2050" width="19.5703125" style="14" customWidth="1"/>
    <col min="2051" max="2051" width="17.7109375" style="14" customWidth="1"/>
    <col min="2052" max="2296" width="9.140625" style="14"/>
    <col min="2297" max="2297" width="66.42578125" style="14" customWidth="1"/>
    <col min="2298" max="2305" width="19.140625" style="14" customWidth="1"/>
    <col min="2306" max="2306" width="19.5703125" style="14" customWidth="1"/>
    <col min="2307" max="2307" width="17.7109375" style="14" customWidth="1"/>
    <col min="2308" max="2552" width="9.140625" style="14"/>
    <col min="2553" max="2553" width="66.42578125" style="14" customWidth="1"/>
    <col min="2554" max="2561" width="19.140625" style="14" customWidth="1"/>
    <col min="2562" max="2562" width="19.5703125" style="14" customWidth="1"/>
    <col min="2563" max="2563" width="17.7109375" style="14" customWidth="1"/>
    <col min="2564" max="2808" width="9.140625" style="14"/>
    <col min="2809" max="2809" width="66.42578125" style="14" customWidth="1"/>
    <col min="2810" max="2817" width="19.140625" style="14" customWidth="1"/>
    <col min="2818" max="2818" width="19.5703125" style="14" customWidth="1"/>
    <col min="2819" max="2819" width="17.7109375" style="14" customWidth="1"/>
    <col min="2820" max="3064" width="9.140625" style="14"/>
    <col min="3065" max="3065" width="66.42578125" style="14" customWidth="1"/>
    <col min="3066" max="3073" width="19.140625" style="14" customWidth="1"/>
    <col min="3074" max="3074" width="19.5703125" style="14" customWidth="1"/>
    <col min="3075" max="3075" width="17.7109375" style="14" customWidth="1"/>
    <col min="3076" max="3320" width="9.140625" style="14"/>
    <col min="3321" max="3321" width="66.42578125" style="14" customWidth="1"/>
    <col min="3322" max="3329" width="19.140625" style="14" customWidth="1"/>
    <col min="3330" max="3330" width="19.5703125" style="14" customWidth="1"/>
    <col min="3331" max="3331" width="17.7109375" style="14" customWidth="1"/>
    <col min="3332" max="3576" width="9.140625" style="14"/>
    <col min="3577" max="3577" width="66.42578125" style="14" customWidth="1"/>
    <col min="3578" max="3585" width="19.140625" style="14" customWidth="1"/>
    <col min="3586" max="3586" width="19.5703125" style="14" customWidth="1"/>
    <col min="3587" max="3587" width="17.7109375" style="14" customWidth="1"/>
    <col min="3588" max="3832" width="9.140625" style="14"/>
    <col min="3833" max="3833" width="66.42578125" style="14" customWidth="1"/>
    <col min="3834" max="3841" width="19.140625" style="14" customWidth="1"/>
    <col min="3842" max="3842" width="19.5703125" style="14" customWidth="1"/>
    <col min="3843" max="3843" width="17.7109375" style="14" customWidth="1"/>
    <col min="3844" max="4088" width="9.140625" style="14"/>
    <col min="4089" max="4089" width="66.42578125" style="14" customWidth="1"/>
    <col min="4090" max="4097" width="19.140625" style="14" customWidth="1"/>
    <col min="4098" max="4098" width="19.5703125" style="14" customWidth="1"/>
    <col min="4099" max="4099" width="17.7109375" style="14" customWidth="1"/>
    <col min="4100" max="4344" width="9.140625" style="14"/>
    <col min="4345" max="4345" width="66.42578125" style="14" customWidth="1"/>
    <col min="4346" max="4353" width="19.140625" style="14" customWidth="1"/>
    <col min="4354" max="4354" width="19.5703125" style="14" customWidth="1"/>
    <col min="4355" max="4355" width="17.7109375" style="14" customWidth="1"/>
    <col min="4356" max="4600" width="9.140625" style="14"/>
    <col min="4601" max="4601" width="66.42578125" style="14" customWidth="1"/>
    <col min="4602" max="4609" width="19.140625" style="14" customWidth="1"/>
    <col min="4610" max="4610" width="19.5703125" style="14" customWidth="1"/>
    <col min="4611" max="4611" width="17.7109375" style="14" customWidth="1"/>
    <col min="4612" max="4856" width="9.140625" style="14"/>
    <col min="4857" max="4857" width="66.42578125" style="14" customWidth="1"/>
    <col min="4858" max="4865" width="19.140625" style="14" customWidth="1"/>
    <col min="4866" max="4866" width="19.5703125" style="14" customWidth="1"/>
    <col min="4867" max="4867" width="17.7109375" style="14" customWidth="1"/>
    <col min="4868" max="5112" width="9.140625" style="14"/>
    <col min="5113" max="5113" width="66.42578125" style="14" customWidth="1"/>
    <col min="5114" max="5121" width="19.140625" style="14" customWidth="1"/>
    <col min="5122" max="5122" width="19.5703125" style="14" customWidth="1"/>
    <col min="5123" max="5123" width="17.7109375" style="14" customWidth="1"/>
    <col min="5124" max="5368" width="9.140625" style="14"/>
    <col min="5369" max="5369" width="66.42578125" style="14" customWidth="1"/>
    <col min="5370" max="5377" width="19.140625" style="14" customWidth="1"/>
    <col min="5378" max="5378" width="19.5703125" style="14" customWidth="1"/>
    <col min="5379" max="5379" width="17.7109375" style="14" customWidth="1"/>
    <col min="5380" max="5624" width="9.140625" style="14"/>
    <col min="5625" max="5625" width="66.42578125" style="14" customWidth="1"/>
    <col min="5626" max="5633" width="19.140625" style="14" customWidth="1"/>
    <col min="5634" max="5634" width="19.5703125" style="14" customWidth="1"/>
    <col min="5635" max="5635" width="17.7109375" style="14" customWidth="1"/>
    <col min="5636" max="5880" width="9.140625" style="14"/>
    <col min="5881" max="5881" width="66.42578125" style="14" customWidth="1"/>
    <col min="5882" max="5889" width="19.140625" style="14" customWidth="1"/>
    <col min="5890" max="5890" width="19.5703125" style="14" customWidth="1"/>
    <col min="5891" max="5891" width="17.7109375" style="14" customWidth="1"/>
    <col min="5892" max="6136" width="9.140625" style="14"/>
    <col min="6137" max="6137" width="66.42578125" style="14" customWidth="1"/>
    <col min="6138" max="6145" width="19.140625" style="14" customWidth="1"/>
    <col min="6146" max="6146" width="19.5703125" style="14" customWidth="1"/>
    <col min="6147" max="6147" width="17.7109375" style="14" customWidth="1"/>
    <col min="6148" max="6392" width="9.140625" style="14"/>
    <col min="6393" max="6393" width="66.42578125" style="14" customWidth="1"/>
    <col min="6394" max="6401" width="19.140625" style="14" customWidth="1"/>
    <col min="6402" max="6402" width="19.5703125" style="14" customWidth="1"/>
    <col min="6403" max="6403" width="17.7109375" style="14" customWidth="1"/>
    <col min="6404" max="6648" width="9.140625" style="14"/>
    <col min="6649" max="6649" width="66.42578125" style="14" customWidth="1"/>
    <col min="6650" max="6657" width="19.140625" style="14" customWidth="1"/>
    <col min="6658" max="6658" width="19.5703125" style="14" customWidth="1"/>
    <col min="6659" max="6659" width="17.7109375" style="14" customWidth="1"/>
    <col min="6660" max="6904" width="9.140625" style="14"/>
    <col min="6905" max="6905" width="66.42578125" style="14" customWidth="1"/>
    <col min="6906" max="6913" width="19.140625" style="14" customWidth="1"/>
    <col min="6914" max="6914" width="19.5703125" style="14" customWidth="1"/>
    <col min="6915" max="6915" width="17.7109375" style="14" customWidth="1"/>
    <col min="6916" max="7160" width="9.140625" style="14"/>
    <col min="7161" max="7161" width="66.42578125" style="14" customWidth="1"/>
    <col min="7162" max="7169" width="19.140625" style="14" customWidth="1"/>
    <col min="7170" max="7170" width="19.5703125" style="14" customWidth="1"/>
    <col min="7171" max="7171" width="17.7109375" style="14" customWidth="1"/>
    <col min="7172" max="7416" width="9.140625" style="14"/>
    <col min="7417" max="7417" width="66.42578125" style="14" customWidth="1"/>
    <col min="7418" max="7425" width="19.140625" style="14" customWidth="1"/>
    <col min="7426" max="7426" width="19.5703125" style="14" customWidth="1"/>
    <col min="7427" max="7427" width="17.7109375" style="14" customWidth="1"/>
    <col min="7428" max="7672" width="9.140625" style="14"/>
    <col min="7673" max="7673" width="66.42578125" style="14" customWidth="1"/>
    <col min="7674" max="7681" width="19.140625" style="14" customWidth="1"/>
    <col min="7682" max="7682" width="19.5703125" style="14" customWidth="1"/>
    <col min="7683" max="7683" width="17.7109375" style="14" customWidth="1"/>
    <col min="7684" max="7928" width="9.140625" style="14"/>
    <col min="7929" max="7929" width="66.42578125" style="14" customWidth="1"/>
    <col min="7930" max="7937" width="19.140625" style="14" customWidth="1"/>
    <col min="7938" max="7938" width="19.5703125" style="14" customWidth="1"/>
    <col min="7939" max="7939" width="17.7109375" style="14" customWidth="1"/>
    <col min="7940" max="8184" width="9.140625" style="14"/>
    <col min="8185" max="8185" width="66.42578125" style="14" customWidth="1"/>
    <col min="8186" max="8193" width="19.140625" style="14" customWidth="1"/>
    <col min="8194" max="8194" width="19.5703125" style="14" customWidth="1"/>
    <col min="8195" max="8195" width="17.7109375" style="14" customWidth="1"/>
    <col min="8196" max="8440" width="9.140625" style="14"/>
    <col min="8441" max="8441" width="66.42578125" style="14" customWidth="1"/>
    <col min="8442" max="8449" width="19.140625" style="14" customWidth="1"/>
    <col min="8450" max="8450" width="19.5703125" style="14" customWidth="1"/>
    <col min="8451" max="8451" width="17.7109375" style="14" customWidth="1"/>
    <col min="8452" max="8696" width="9.140625" style="14"/>
    <col min="8697" max="8697" width="66.42578125" style="14" customWidth="1"/>
    <col min="8698" max="8705" width="19.140625" style="14" customWidth="1"/>
    <col min="8706" max="8706" width="19.5703125" style="14" customWidth="1"/>
    <col min="8707" max="8707" width="17.7109375" style="14" customWidth="1"/>
    <col min="8708" max="8952" width="9.140625" style="14"/>
    <col min="8953" max="8953" width="66.42578125" style="14" customWidth="1"/>
    <col min="8954" max="8961" width="19.140625" style="14" customWidth="1"/>
    <col min="8962" max="8962" width="19.5703125" style="14" customWidth="1"/>
    <col min="8963" max="8963" width="17.7109375" style="14" customWidth="1"/>
    <col min="8964" max="9208" width="9.140625" style="14"/>
    <col min="9209" max="9209" width="66.42578125" style="14" customWidth="1"/>
    <col min="9210" max="9217" width="19.140625" style="14" customWidth="1"/>
    <col min="9218" max="9218" width="19.5703125" style="14" customWidth="1"/>
    <col min="9219" max="9219" width="17.7109375" style="14" customWidth="1"/>
    <col min="9220" max="9464" width="9.140625" style="14"/>
    <col min="9465" max="9465" width="66.42578125" style="14" customWidth="1"/>
    <col min="9466" max="9473" width="19.140625" style="14" customWidth="1"/>
    <col min="9474" max="9474" width="19.5703125" style="14" customWidth="1"/>
    <col min="9475" max="9475" width="17.7109375" style="14" customWidth="1"/>
    <col min="9476" max="9720" width="9.140625" style="14"/>
    <col min="9721" max="9721" width="66.42578125" style="14" customWidth="1"/>
    <col min="9722" max="9729" width="19.140625" style="14" customWidth="1"/>
    <col min="9730" max="9730" width="19.5703125" style="14" customWidth="1"/>
    <col min="9731" max="9731" width="17.7109375" style="14" customWidth="1"/>
    <col min="9732" max="9976" width="9.140625" style="14"/>
    <col min="9977" max="9977" width="66.42578125" style="14" customWidth="1"/>
    <col min="9978" max="9985" width="19.140625" style="14" customWidth="1"/>
    <col min="9986" max="9986" width="19.5703125" style="14" customWidth="1"/>
    <col min="9987" max="9987" width="17.7109375" style="14" customWidth="1"/>
    <col min="9988" max="10232" width="9.140625" style="14"/>
    <col min="10233" max="10233" width="66.42578125" style="14" customWidth="1"/>
    <col min="10234" max="10241" width="19.140625" style="14" customWidth="1"/>
    <col min="10242" max="10242" width="19.5703125" style="14" customWidth="1"/>
    <col min="10243" max="10243" width="17.7109375" style="14" customWidth="1"/>
    <col min="10244" max="10488" width="9.140625" style="14"/>
    <col min="10489" max="10489" width="66.42578125" style="14" customWidth="1"/>
    <col min="10490" max="10497" width="19.140625" style="14" customWidth="1"/>
    <col min="10498" max="10498" width="19.5703125" style="14" customWidth="1"/>
    <col min="10499" max="10499" width="17.7109375" style="14" customWidth="1"/>
    <col min="10500" max="10744" width="9.140625" style="14"/>
    <col min="10745" max="10745" width="66.42578125" style="14" customWidth="1"/>
    <col min="10746" max="10753" width="19.140625" style="14" customWidth="1"/>
    <col min="10754" max="10754" width="19.5703125" style="14" customWidth="1"/>
    <col min="10755" max="10755" width="17.7109375" style="14" customWidth="1"/>
    <col min="10756" max="11000" width="9.140625" style="14"/>
    <col min="11001" max="11001" width="66.42578125" style="14" customWidth="1"/>
    <col min="11002" max="11009" width="19.140625" style="14" customWidth="1"/>
    <col min="11010" max="11010" width="19.5703125" style="14" customWidth="1"/>
    <col min="11011" max="11011" width="17.7109375" style="14" customWidth="1"/>
    <col min="11012" max="11256" width="9.140625" style="14"/>
    <col min="11257" max="11257" width="66.42578125" style="14" customWidth="1"/>
    <col min="11258" max="11265" width="19.140625" style="14" customWidth="1"/>
    <col min="11266" max="11266" width="19.5703125" style="14" customWidth="1"/>
    <col min="11267" max="11267" width="17.7109375" style="14" customWidth="1"/>
    <col min="11268" max="11512" width="9.140625" style="14"/>
    <col min="11513" max="11513" width="66.42578125" style="14" customWidth="1"/>
    <col min="11514" max="11521" width="19.140625" style="14" customWidth="1"/>
    <col min="11522" max="11522" width="19.5703125" style="14" customWidth="1"/>
    <col min="11523" max="11523" width="17.7109375" style="14" customWidth="1"/>
    <col min="11524" max="11768" width="9.140625" style="14"/>
    <col min="11769" max="11769" width="66.42578125" style="14" customWidth="1"/>
    <col min="11770" max="11777" width="19.140625" style="14" customWidth="1"/>
    <col min="11778" max="11778" width="19.5703125" style="14" customWidth="1"/>
    <col min="11779" max="11779" width="17.7109375" style="14" customWidth="1"/>
    <col min="11780" max="12024" width="9.140625" style="14"/>
    <col min="12025" max="12025" width="66.42578125" style="14" customWidth="1"/>
    <col min="12026" max="12033" width="19.140625" style="14" customWidth="1"/>
    <col min="12034" max="12034" width="19.5703125" style="14" customWidth="1"/>
    <col min="12035" max="12035" width="17.7109375" style="14" customWidth="1"/>
    <col min="12036" max="12280" width="9.140625" style="14"/>
    <col min="12281" max="12281" width="66.42578125" style="14" customWidth="1"/>
    <col min="12282" max="12289" width="19.140625" style="14" customWidth="1"/>
    <col min="12290" max="12290" width="19.5703125" style="14" customWidth="1"/>
    <col min="12291" max="12291" width="17.7109375" style="14" customWidth="1"/>
    <col min="12292" max="12536" width="9.140625" style="14"/>
    <col min="12537" max="12537" width="66.42578125" style="14" customWidth="1"/>
    <col min="12538" max="12545" width="19.140625" style="14" customWidth="1"/>
    <col min="12546" max="12546" width="19.5703125" style="14" customWidth="1"/>
    <col min="12547" max="12547" width="17.7109375" style="14" customWidth="1"/>
    <col min="12548" max="12792" width="9.140625" style="14"/>
    <col min="12793" max="12793" width="66.42578125" style="14" customWidth="1"/>
    <col min="12794" max="12801" width="19.140625" style="14" customWidth="1"/>
    <col min="12802" max="12802" width="19.5703125" style="14" customWidth="1"/>
    <col min="12803" max="12803" width="17.7109375" style="14" customWidth="1"/>
    <col min="12804" max="13048" width="9.140625" style="14"/>
    <col min="13049" max="13049" width="66.42578125" style="14" customWidth="1"/>
    <col min="13050" max="13057" width="19.140625" style="14" customWidth="1"/>
    <col min="13058" max="13058" width="19.5703125" style="14" customWidth="1"/>
    <col min="13059" max="13059" width="17.7109375" style="14" customWidth="1"/>
    <col min="13060" max="13304" width="9.140625" style="14"/>
    <col min="13305" max="13305" width="66.42578125" style="14" customWidth="1"/>
    <col min="13306" max="13313" width="19.140625" style="14" customWidth="1"/>
    <col min="13314" max="13314" width="19.5703125" style="14" customWidth="1"/>
    <col min="13315" max="13315" width="17.7109375" style="14" customWidth="1"/>
    <col min="13316" max="13560" width="9.140625" style="14"/>
    <col min="13561" max="13561" width="66.42578125" style="14" customWidth="1"/>
    <col min="13562" max="13569" width="19.140625" style="14" customWidth="1"/>
    <col min="13570" max="13570" width="19.5703125" style="14" customWidth="1"/>
    <col min="13571" max="13571" width="17.7109375" style="14" customWidth="1"/>
    <col min="13572" max="13816" width="9.140625" style="14"/>
    <col min="13817" max="13817" width="66.42578125" style="14" customWidth="1"/>
    <col min="13818" max="13825" width="19.140625" style="14" customWidth="1"/>
    <col min="13826" max="13826" width="19.5703125" style="14" customWidth="1"/>
    <col min="13827" max="13827" width="17.7109375" style="14" customWidth="1"/>
    <col min="13828" max="14072" width="9.140625" style="14"/>
    <col min="14073" max="14073" width="66.42578125" style="14" customWidth="1"/>
    <col min="14074" max="14081" width="19.140625" style="14" customWidth="1"/>
    <col min="14082" max="14082" width="19.5703125" style="14" customWidth="1"/>
    <col min="14083" max="14083" width="17.7109375" style="14" customWidth="1"/>
    <col min="14084" max="14328" width="9.140625" style="14"/>
    <col min="14329" max="14329" width="66.42578125" style="14" customWidth="1"/>
    <col min="14330" max="14337" width="19.140625" style="14" customWidth="1"/>
    <col min="14338" max="14338" width="19.5703125" style="14" customWidth="1"/>
    <col min="14339" max="14339" width="17.7109375" style="14" customWidth="1"/>
    <col min="14340" max="14584" width="9.140625" style="14"/>
    <col min="14585" max="14585" width="66.42578125" style="14" customWidth="1"/>
    <col min="14586" max="14593" width="19.140625" style="14" customWidth="1"/>
    <col min="14594" max="14594" width="19.5703125" style="14" customWidth="1"/>
    <col min="14595" max="14595" width="17.7109375" style="14" customWidth="1"/>
    <col min="14596" max="14840" width="9.140625" style="14"/>
    <col min="14841" max="14841" width="66.42578125" style="14" customWidth="1"/>
    <col min="14842" max="14849" width="19.140625" style="14" customWidth="1"/>
    <col min="14850" max="14850" width="19.5703125" style="14" customWidth="1"/>
    <col min="14851" max="14851" width="17.7109375" style="14" customWidth="1"/>
    <col min="14852" max="15096" width="9.140625" style="14"/>
    <col min="15097" max="15097" width="66.42578125" style="14" customWidth="1"/>
    <col min="15098" max="15105" width="19.140625" style="14" customWidth="1"/>
    <col min="15106" max="15106" width="19.5703125" style="14" customWidth="1"/>
    <col min="15107" max="15107" width="17.7109375" style="14" customWidth="1"/>
    <col min="15108" max="15352" width="9.140625" style="14"/>
    <col min="15353" max="15353" width="66.42578125" style="14" customWidth="1"/>
    <col min="15354" max="15361" width="19.140625" style="14" customWidth="1"/>
    <col min="15362" max="15362" width="19.5703125" style="14" customWidth="1"/>
    <col min="15363" max="15363" width="17.7109375" style="14" customWidth="1"/>
    <col min="15364" max="15608" width="9.140625" style="14"/>
    <col min="15609" max="15609" width="66.42578125" style="14" customWidth="1"/>
    <col min="15610" max="15617" width="19.140625" style="14" customWidth="1"/>
    <col min="15618" max="15618" width="19.5703125" style="14" customWidth="1"/>
    <col min="15619" max="15619" width="17.7109375" style="14" customWidth="1"/>
    <col min="15620" max="15864" width="9.140625" style="14"/>
    <col min="15865" max="15865" width="66.42578125" style="14" customWidth="1"/>
    <col min="15866" max="15873" width="19.140625" style="14" customWidth="1"/>
    <col min="15874" max="15874" width="19.5703125" style="14" customWidth="1"/>
    <col min="15875" max="15875" width="17.7109375" style="14" customWidth="1"/>
    <col min="15876" max="16120" width="9.140625" style="14"/>
    <col min="16121" max="16121" width="66.42578125" style="14" customWidth="1"/>
    <col min="16122" max="16129" width="19.140625" style="14" customWidth="1"/>
    <col min="16130" max="16130" width="19.5703125" style="14" customWidth="1"/>
    <col min="16131" max="16131" width="17.7109375" style="14" customWidth="1"/>
    <col min="16132" max="16384" width="9.140625" style="14"/>
  </cols>
  <sheetData>
    <row r="1" spans="1:3" ht="12.75">
      <c r="A1" s="37" t="s">
        <v>48</v>
      </c>
      <c r="B1" s="38"/>
      <c r="C1" s="38"/>
    </row>
    <row r="2" spans="1:3" ht="12.75">
      <c r="A2" s="43"/>
      <c r="B2" s="15"/>
      <c r="C2" s="15"/>
    </row>
    <row r="3" spans="1:3" ht="12.75">
      <c r="A3" s="43" t="s">
        <v>49</v>
      </c>
      <c r="B3" s="15"/>
      <c r="C3" s="15"/>
    </row>
    <row r="4" spans="1:3" ht="0.75" customHeight="1">
      <c r="A4" s="44"/>
      <c r="B4" s="15"/>
      <c r="C4" s="15"/>
    </row>
    <row r="5" spans="1:3" ht="12.75">
      <c r="A5" s="45"/>
      <c r="B5" s="67" t="s">
        <v>217</v>
      </c>
      <c r="C5" s="67"/>
    </row>
    <row r="6" spans="1:3" ht="12.75">
      <c r="A6" s="46"/>
      <c r="B6" s="68" t="s">
        <v>16</v>
      </c>
      <c r="C6" s="68"/>
    </row>
    <row r="7" spans="1:3" ht="12.75">
      <c r="A7" s="44" t="s">
        <v>17</v>
      </c>
      <c r="B7" s="69">
        <v>91032</v>
      </c>
      <c r="C7" s="69"/>
    </row>
    <row r="8" spans="1:3" ht="12.75">
      <c r="A8" s="47" t="s">
        <v>18</v>
      </c>
      <c r="B8" s="70">
        <v>222319</v>
      </c>
      <c r="C8" s="70"/>
    </row>
    <row r="9" spans="1:3" ht="15" customHeight="1">
      <c r="A9" s="44"/>
      <c r="B9" s="15"/>
      <c r="C9" s="15"/>
    </row>
    <row r="10" spans="1:3" ht="15" customHeight="1">
      <c r="A10" s="48" t="s">
        <v>50</v>
      </c>
      <c r="B10" s="15"/>
      <c r="C10" s="15"/>
    </row>
    <row r="11" spans="1:3" ht="3.75" customHeight="1">
      <c r="A11" s="48"/>
      <c r="B11" s="15"/>
      <c r="C11" s="15"/>
    </row>
    <row r="12" spans="1:3" ht="15" customHeight="1">
      <c r="A12" s="49"/>
      <c r="B12" s="67" t="s">
        <v>217</v>
      </c>
      <c r="C12" s="67"/>
    </row>
    <row r="13" spans="1:3" ht="15" customHeight="1">
      <c r="A13" s="50" t="s">
        <v>51</v>
      </c>
      <c r="B13" s="16" t="s">
        <v>16</v>
      </c>
      <c r="C13" s="17" t="s">
        <v>52</v>
      </c>
    </row>
    <row r="14" spans="1:3" ht="15" customHeight="1">
      <c r="A14" s="51" t="s">
        <v>53</v>
      </c>
      <c r="B14" s="18">
        <v>48223</v>
      </c>
      <c r="C14" s="19">
        <f>B14/91032*100</f>
        <v>52.973679585200806</v>
      </c>
    </row>
    <row r="15" spans="1:3" ht="15" customHeight="1">
      <c r="A15" s="51" t="s">
        <v>54</v>
      </c>
      <c r="B15" s="18">
        <v>35049</v>
      </c>
      <c r="C15" s="19">
        <f t="shared" ref="C15:C20" si="0">B15/91032*100</f>
        <v>38.501845504877409</v>
      </c>
    </row>
    <row r="16" spans="1:3" ht="15" customHeight="1">
      <c r="A16" s="51" t="s">
        <v>55</v>
      </c>
      <c r="B16" s="18">
        <v>1264</v>
      </c>
      <c r="C16" s="19">
        <f t="shared" si="0"/>
        <v>1.3885227172862291</v>
      </c>
    </row>
    <row r="17" spans="1:3" ht="15" customHeight="1">
      <c r="A17" s="51" t="s">
        <v>56</v>
      </c>
      <c r="B17" s="18">
        <v>1156</v>
      </c>
      <c r="C17" s="19">
        <f t="shared" si="0"/>
        <v>1.269883118024431</v>
      </c>
    </row>
    <row r="18" spans="1:3" ht="15" customHeight="1">
      <c r="A18" s="51" t="s">
        <v>57</v>
      </c>
      <c r="B18" s="18">
        <v>2688</v>
      </c>
      <c r="C18" s="19">
        <f t="shared" si="0"/>
        <v>2.9528078038491961</v>
      </c>
    </row>
    <row r="19" spans="1:3" ht="15" customHeight="1">
      <c r="A19" s="51" t="s">
        <v>58</v>
      </c>
      <c r="B19" s="18">
        <v>0</v>
      </c>
      <c r="C19" s="19">
        <f t="shared" si="0"/>
        <v>0</v>
      </c>
    </row>
    <row r="20" spans="1:3" ht="15" customHeight="1">
      <c r="A20" s="51" t="s">
        <v>59</v>
      </c>
      <c r="B20" s="18">
        <v>2652</v>
      </c>
      <c r="C20" s="19">
        <f t="shared" si="0"/>
        <v>2.9132612707619296</v>
      </c>
    </row>
    <row r="21" spans="1:3" ht="15" customHeight="1">
      <c r="A21" s="52" t="s">
        <v>15</v>
      </c>
      <c r="B21" s="20">
        <f t="shared" ref="B21:C21" si="1">SUM(B14:B20)</f>
        <v>91032</v>
      </c>
      <c r="C21" s="21">
        <f t="shared" si="1"/>
        <v>100</v>
      </c>
    </row>
    <row r="22" spans="1:3" ht="15" customHeight="1">
      <c r="A22" s="48"/>
      <c r="B22" s="15"/>
      <c r="C22" s="15"/>
    </row>
    <row r="23" spans="1:3" ht="15" customHeight="1">
      <c r="A23" s="48"/>
      <c r="B23" s="15"/>
      <c r="C23" s="15"/>
    </row>
    <row r="24" spans="1:3" ht="15" customHeight="1">
      <c r="A24" s="49"/>
      <c r="B24" s="67" t="s">
        <v>217</v>
      </c>
      <c r="C24" s="67"/>
    </row>
    <row r="25" spans="1:3" ht="15" customHeight="1">
      <c r="A25" s="50" t="s">
        <v>60</v>
      </c>
      <c r="B25" s="16" t="s">
        <v>16</v>
      </c>
      <c r="C25" s="17" t="s">
        <v>52</v>
      </c>
    </row>
    <row r="26" spans="1:3" ht="15" customHeight="1">
      <c r="A26" s="51" t="s">
        <v>61</v>
      </c>
      <c r="B26" s="22">
        <v>47577</v>
      </c>
      <c r="C26" s="19">
        <f>B26/$B$29*100</f>
        <v>52.264039019245978</v>
      </c>
    </row>
    <row r="27" spans="1:3" ht="15" customHeight="1">
      <c r="A27" s="51" t="s">
        <v>62</v>
      </c>
      <c r="B27" s="22">
        <v>41354</v>
      </c>
      <c r="C27" s="19">
        <f t="shared" ref="C27:C28" si="2">B27/$B$29*100</f>
        <v>45.427981369188856</v>
      </c>
    </row>
    <row r="28" spans="1:3" ht="15" customHeight="1">
      <c r="A28" s="51" t="s">
        <v>59</v>
      </c>
      <c r="B28" s="22">
        <v>2101</v>
      </c>
      <c r="C28" s="19">
        <f t="shared" si="2"/>
        <v>2.3079796115651643</v>
      </c>
    </row>
    <row r="29" spans="1:3" ht="15" customHeight="1">
      <c r="A29" s="53" t="s">
        <v>15</v>
      </c>
      <c r="B29" s="23">
        <f t="shared" ref="B29" si="3">SUM(B26:B28)</f>
        <v>91032</v>
      </c>
      <c r="C29" s="21">
        <f>ROUND(SUM(C26:C28),1)</f>
        <v>100</v>
      </c>
    </row>
    <row r="30" spans="1:3" ht="15" customHeight="1">
      <c r="A30" s="54"/>
      <c r="B30" s="15"/>
      <c r="C30" s="15"/>
    </row>
    <row r="31" spans="1:3" ht="15" customHeight="1">
      <c r="A31" s="55"/>
      <c r="B31" s="15"/>
      <c r="C31" s="15"/>
    </row>
    <row r="32" spans="1:3" ht="15" customHeight="1">
      <c r="A32" s="49"/>
      <c r="B32" s="67" t="s">
        <v>217</v>
      </c>
      <c r="C32" s="67"/>
    </row>
    <row r="33" spans="1:3" ht="15" customHeight="1">
      <c r="A33" s="50" t="s">
        <v>63</v>
      </c>
      <c r="B33" s="16" t="s">
        <v>16</v>
      </c>
      <c r="C33" s="17" t="s">
        <v>52</v>
      </c>
    </row>
    <row r="34" spans="1:3" ht="15" customHeight="1">
      <c r="A34" s="51" t="s">
        <v>64</v>
      </c>
      <c r="B34" s="36">
        <v>8981</v>
      </c>
      <c r="C34" s="24">
        <f>B34/$B$41*100</f>
        <v>9.8657614904648909</v>
      </c>
    </row>
    <row r="35" spans="1:3" ht="15" customHeight="1">
      <c r="A35" s="51" t="s">
        <v>65</v>
      </c>
      <c r="B35" s="36">
        <v>31927</v>
      </c>
      <c r="C35" s="24">
        <f t="shared" ref="C35:C40" si="4">B35/$B$41*100</f>
        <v>35.072282274365058</v>
      </c>
    </row>
    <row r="36" spans="1:3" ht="15" customHeight="1">
      <c r="A36" s="51" t="s">
        <v>66</v>
      </c>
      <c r="B36" s="36">
        <v>22457</v>
      </c>
      <c r="C36" s="24">
        <f t="shared" si="4"/>
        <v>24.669347042798137</v>
      </c>
    </row>
    <row r="37" spans="1:3" ht="15" customHeight="1">
      <c r="A37" s="51" t="s">
        <v>67</v>
      </c>
      <c r="B37" s="36">
        <v>9321</v>
      </c>
      <c r="C37" s="24">
        <f t="shared" si="4"/>
        <v>10.239256525177959</v>
      </c>
    </row>
    <row r="38" spans="1:3" ht="15" customHeight="1">
      <c r="A38" s="51" t="s">
        <v>68</v>
      </c>
      <c r="B38" s="36">
        <v>8156</v>
      </c>
      <c r="C38" s="24">
        <f t="shared" si="4"/>
        <v>8.9594867738817108</v>
      </c>
    </row>
    <row r="39" spans="1:3" ht="15" customHeight="1">
      <c r="A39" s="51" t="s">
        <v>69</v>
      </c>
      <c r="B39" s="36">
        <v>3601</v>
      </c>
      <c r="C39" s="24">
        <f t="shared" si="4"/>
        <v>3.9557518235345812</v>
      </c>
    </row>
    <row r="40" spans="1:3" ht="15" customHeight="1">
      <c r="A40" s="51" t="s">
        <v>59</v>
      </c>
      <c r="B40" s="36">
        <v>6589</v>
      </c>
      <c r="C40" s="24">
        <f t="shared" si="4"/>
        <v>7.2381140697776614</v>
      </c>
    </row>
    <row r="41" spans="1:3" ht="15" customHeight="1">
      <c r="A41" s="52" t="s">
        <v>15</v>
      </c>
      <c r="B41" s="25">
        <f>SUM(B34:B40)</f>
        <v>91032</v>
      </c>
      <c r="C41" s="26">
        <f>ROUND(SUM(C34:C40),1)</f>
        <v>100</v>
      </c>
    </row>
    <row r="42" spans="1:3" ht="15" customHeight="1">
      <c r="A42" s="48"/>
      <c r="B42" s="15"/>
      <c r="C42" s="15"/>
    </row>
    <row r="43" spans="1:3" ht="15" customHeight="1">
      <c r="A43" s="48"/>
      <c r="B43" s="15"/>
      <c r="C43" s="15"/>
    </row>
    <row r="44" spans="1:3" ht="15" customHeight="1">
      <c r="A44" s="56"/>
      <c r="B44" s="67" t="s">
        <v>217</v>
      </c>
      <c r="C44" s="67"/>
    </row>
    <row r="45" spans="1:3" ht="15" customHeight="1">
      <c r="A45" s="50" t="s">
        <v>70</v>
      </c>
      <c r="B45" s="16" t="s">
        <v>16</v>
      </c>
      <c r="C45" s="17" t="s">
        <v>52</v>
      </c>
    </row>
    <row r="46" spans="1:3" ht="15" customHeight="1">
      <c r="A46" s="51" t="s">
        <v>71</v>
      </c>
      <c r="B46" s="18">
        <v>16356</v>
      </c>
      <c r="C46" s="19">
        <f>B46/$B$53*100</f>
        <v>17.967308199314527</v>
      </c>
    </row>
    <row r="47" spans="1:3" ht="15" customHeight="1">
      <c r="A47" s="51" t="s">
        <v>72</v>
      </c>
      <c r="B47" s="18">
        <v>22661</v>
      </c>
      <c r="C47" s="19">
        <f t="shared" ref="C47:C52" si="5">B47/$B$53*100</f>
        <v>24.893444063625978</v>
      </c>
    </row>
    <row r="48" spans="1:3" ht="15" customHeight="1">
      <c r="A48" s="51" t="s">
        <v>73</v>
      </c>
      <c r="B48" s="18">
        <v>20877</v>
      </c>
      <c r="C48" s="19">
        <f t="shared" si="5"/>
        <v>22.933693646190349</v>
      </c>
    </row>
    <row r="49" spans="1:3" ht="15" customHeight="1">
      <c r="A49" s="51" t="s">
        <v>74</v>
      </c>
      <c r="B49" s="18">
        <v>18855</v>
      </c>
      <c r="C49" s="19">
        <f t="shared" si="5"/>
        <v>20.712496704455578</v>
      </c>
    </row>
    <row r="50" spans="1:3" ht="15" customHeight="1">
      <c r="A50" s="51" t="s">
        <v>75</v>
      </c>
      <c r="B50" s="18">
        <v>8775</v>
      </c>
      <c r="C50" s="19">
        <f t="shared" si="5"/>
        <v>9.6394674400210913</v>
      </c>
    </row>
    <row r="51" spans="1:3" ht="15" customHeight="1">
      <c r="A51" s="51" t="s">
        <v>76</v>
      </c>
      <c r="B51" s="18">
        <v>1636</v>
      </c>
      <c r="C51" s="19">
        <f t="shared" si="5"/>
        <v>1.7971702258546445</v>
      </c>
    </row>
    <row r="52" spans="1:3" ht="15" customHeight="1">
      <c r="A52" s="51" t="s">
        <v>59</v>
      </c>
      <c r="B52" s="18">
        <v>1872</v>
      </c>
      <c r="C52" s="19">
        <f t="shared" si="5"/>
        <v>2.056419720537833</v>
      </c>
    </row>
    <row r="53" spans="1:3" ht="15" customHeight="1">
      <c r="A53" s="52" t="s">
        <v>15</v>
      </c>
      <c r="B53" s="20">
        <f>SUM(B46:B52)</f>
        <v>91032</v>
      </c>
      <c r="C53" s="21">
        <f>ROUND(SUM(C46:C52),1)</f>
        <v>100</v>
      </c>
    </row>
    <row r="54" spans="1:3" ht="15" customHeight="1"/>
    <row r="55" spans="1:3" ht="15" customHeight="1"/>
    <row r="56" spans="1:3" ht="15" customHeight="1"/>
  </sheetData>
  <mergeCells count="8">
    <mergeCell ref="B32:C32"/>
    <mergeCell ref="B44:C44"/>
    <mergeCell ref="B5:C5"/>
    <mergeCell ref="B6:C6"/>
    <mergeCell ref="B7:C7"/>
    <mergeCell ref="B8:C8"/>
    <mergeCell ref="B12:C12"/>
    <mergeCell ref="B24:C24"/>
  </mergeCells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8"/>
  <sheetViews>
    <sheetView workbookViewId="0">
      <selection activeCell="V35" sqref="V35"/>
    </sheetView>
  </sheetViews>
  <sheetFormatPr defaultRowHeight="15"/>
  <cols>
    <col min="1" max="1" width="28" style="66" customWidth="1"/>
    <col min="2" max="2" width="20" style="66" bestFit="1" customWidth="1"/>
    <col min="3" max="3" width="16" style="66" bestFit="1" customWidth="1"/>
    <col min="4" max="16384" width="9.140625" style="27"/>
  </cols>
  <sheetData>
    <row r="1" spans="1:3">
      <c r="A1" s="71" t="s">
        <v>212</v>
      </c>
      <c r="B1" s="71"/>
      <c r="C1" s="71"/>
    </row>
    <row r="2" spans="1:3">
      <c r="A2" s="39"/>
      <c r="B2" s="67" t="s">
        <v>217</v>
      </c>
      <c r="C2" s="67"/>
    </row>
    <row r="3" spans="1:3" ht="18" customHeight="1">
      <c r="A3" s="40" t="s">
        <v>213</v>
      </c>
      <c r="B3" s="16" t="s">
        <v>16</v>
      </c>
      <c r="C3" s="17" t="s">
        <v>52</v>
      </c>
    </row>
    <row r="4" spans="1:3" ht="15" customHeight="1">
      <c r="A4" s="41" t="s">
        <v>77</v>
      </c>
      <c r="B4" s="28">
        <f>604+144</f>
        <v>748</v>
      </c>
      <c r="C4" s="29">
        <f t="shared" ref="C4:C35" si="0">B4/$B$88*100</f>
        <v>0.82168907636874944</v>
      </c>
    </row>
    <row r="5" spans="1:3">
      <c r="A5" s="41" t="s">
        <v>78</v>
      </c>
      <c r="B5" s="28">
        <f>88+760+23</f>
        <v>871</v>
      </c>
      <c r="C5" s="29">
        <f t="shared" si="0"/>
        <v>0.95680639775024179</v>
      </c>
    </row>
    <row r="6" spans="1:3" ht="15" customHeight="1">
      <c r="A6" s="41" t="s">
        <v>79</v>
      </c>
      <c r="B6" s="28">
        <f>184+294</f>
        <v>478</v>
      </c>
      <c r="C6" s="29">
        <f t="shared" si="0"/>
        <v>0.52509007821425435</v>
      </c>
    </row>
    <row r="7" spans="1:3" ht="15" customHeight="1">
      <c r="A7" s="41" t="s">
        <v>80</v>
      </c>
      <c r="B7" s="28">
        <f>316+3+151+52</f>
        <v>522</v>
      </c>
      <c r="C7" s="29">
        <f t="shared" si="0"/>
        <v>0.57342472976535719</v>
      </c>
    </row>
    <row r="8" spans="1:3" ht="15" customHeight="1">
      <c r="A8" s="41" t="s">
        <v>81</v>
      </c>
      <c r="B8" s="28">
        <f>21+146</f>
        <v>167</v>
      </c>
      <c r="C8" s="29">
        <f t="shared" si="0"/>
        <v>0.18345197293259513</v>
      </c>
    </row>
    <row r="9" spans="1:3">
      <c r="A9" s="41" t="s">
        <v>82</v>
      </c>
      <c r="B9" s="28">
        <f>1154+358+27</f>
        <v>1539</v>
      </c>
      <c r="C9" s="29">
        <f t="shared" si="0"/>
        <v>1.6906142894806222</v>
      </c>
    </row>
    <row r="10" spans="1:3" ht="15" customHeight="1">
      <c r="A10" s="41" t="s">
        <v>83</v>
      </c>
      <c r="B10" s="28">
        <f>134+2+164+1</f>
        <v>301</v>
      </c>
      <c r="C10" s="29">
        <f t="shared" si="0"/>
        <v>0.33065295720186305</v>
      </c>
    </row>
    <row r="11" spans="1:3" ht="15" customHeight="1">
      <c r="A11" s="41" t="s">
        <v>84</v>
      </c>
      <c r="B11" s="28">
        <f>203+91</f>
        <v>294</v>
      </c>
      <c r="C11" s="29">
        <f t="shared" si="0"/>
        <v>0.3229633535460058</v>
      </c>
    </row>
    <row r="12" spans="1:3" ht="15" customHeight="1">
      <c r="A12" s="41" t="s">
        <v>85</v>
      </c>
      <c r="B12" s="28">
        <f>361+13+2+1+219+1</f>
        <v>597</v>
      </c>
      <c r="C12" s="29">
        <f t="shared" si="0"/>
        <v>0.6558133403638281</v>
      </c>
    </row>
    <row r="13" spans="1:3" ht="15" customHeight="1">
      <c r="A13" s="41" t="s">
        <v>86</v>
      </c>
      <c r="B13" s="28">
        <f>105+23+63</f>
        <v>191</v>
      </c>
      <c r="C13" s="29">
        <f t="shared" si="0"/>
        <v>0.20981632832410579</v>
      </c>
    </row>
    <row r="14" spans="1:3" ht="15" customHeight="1">
      <c r="A14" s="41" t="s">
        <v>87</v>
      </c>
      <c r="B14" s="28">
        <f>55+1+33</f>
        <v>89</v>
      </c>
      <c r="C14" s="29">
        <f t="shared" si="0"/>
        <v>9.7767817910185434E-2</v>
      </c>
    </row>
    <row r="15" spans="1:3" ht="15" customHeight="1">
      <c r="A15" s="41" t="s">
        <v>88</v>
      </c>
      <c r="B15" s="28">
        <f>45+2+401</f>
        <v>448</v>
      </c>
      <c r="C15" s="29">
        <f t="shared" si="0"/>
        <v>0.49213463397486601</v>
      </c>
    </row>
    <row r="16" spans="1:3" ht="15" customHeight="1">
      <c r="A16" s="41" t="s">
        <v>89</v>
      </c>
      <c r="B16" s="28">
        <f>519+212+23+93</f>
        <v>847</v>
      </c>
      <c r="C16" s="29">
        <f t="shared" si="0"/>
        <v>0.93044204235873096</v>
      </c>
    </row>
    <row r="17" spans="1:3" ht="15" customHeight="1">
      <c r="A17" s="41" t="s">
        <v>90</v>
      </c>
      <c r="B17" s="28">
        <f>125+1450+1+1</f>
        <v>1577</v>
      </c>
      <c r="C17" s="29">
        <f t="shared" si="0"/>
        <v>1.7323578521838474</v>
      </c>
    </row>
    <row r="18" spans="1:3" ht="15" customHeight="1">
      <c r="A18" s="41" t="s">
        <v>91</v>
      </c>
      <c r="B18" s="28">
        <f>884+102</f>
        <v>986</v>
      </c>
      <c r="C18" s="29">
        <f t="shared" si="0"/>
        <v>1.0831356006678969</v>
      </c>
    </row>
    <row r="19" spans="1:3" ht="15" customHeight="1">
      <c r="A19" s="41" t="s">
        <v>92</v>
      </c>
      <c r="B19" s="28">
        <f>185+337</f>
        <v>522</v>
      </c>
      <c r="C19" s="29">
        <f t="shared" si="0"/>
        <v>0.57342472976535719</v>
      </c>
    </row>
    <row r="20" spans="1:3" ht="15" customHeight="1">
      <c r="A20" s="41" t="s">
        <v>93</v>
      </c>
      <c r="B20" s="28">
        <f>19+61+1+10+1+740+4+190</f>
        <v>1026</v>
      </c>
      <c r="C20" s="29">
        <f t="shared" si="0"/>
        <v>1.1270761929870814</v>
      </c>
    </row>
    <row r="21" spans="1:3" ht="15" customHeight="1">
      <c r="A21" s="41" t="s">
        <v>94</v>
      </c>
      <c r="B21" s="28">
        <f>83+11+2213</f>
        <v>2307</v>
      </c>
      <c r="C21" s="29">
        <f t="shared" si="0"/>
        <v>2.5342736620089639</v>
      </c>
    </row>
    <row r="22" spans="1:3" ht="15" customHeight="1">
      <c r="A22" s="41" t="s">
        <v>95</v>
      </c>
      <c r="B22" s="28">
        <f>127+122</f>
        <v>249</v>
      </c>
      <c r="C22" s="29">
        <f t="shared" si="0"/>
        <v>0.27353018718692329</v>
      </c>
    </row>
    <row r="23" spans="1:3" ht="15" customHeight="1">
      <c r="A23" s="41" t="s">
        <v>96</v>
      </c>
      <c r="B23" s="28">
        <f>8+756</f>
        <v>764</v>
      </c>
      <c r="C23" s="29">
        <f t="shared" si="0"/>
        <v>0.83926531329642318</v>
      </c>
    </row>
    <row r="24" spans="1:3" ht="15" customHeight="1">
      <c r="A24" s="41" t="s">
        <v>97</v>
      </c>
      <c r="B24" s="28">
        <f>11+210</f>
        <v>221</v>
      </c>
      <c r="C24" s="29">
        <f t="shared" si="0"/>
        <v>0.24277177256349416</v>
      </c>
    </row>
    <row r="25" spans="1:3" ht="15" customHeight="1">
      <c r="A25" s="41" t="s">
        <v>98</v>
      </c>
      <c r="B25" s="28">
        <f>200+416</f>
        <v>616</v>
      </c>
      <c r="C25" s="29">
        <f t="shared" si="0"/>
        <v>0.67668512171544071</v>
      </c>
    </row>
    <row r="26" spans="1:3" ht="15" customHeight="1">
      <c r="A26" s="41" t="s">
        <v>99</v>
      </c>
      <c r="B26" s="28">
        <f>9+898</f>
        <v>907</v>
      </c>
      <c r="C26" s="29">
        <f t="shared" si="0"/>
        <v>0.99635293083750776</v>
      </c>
    </row>
    <row r="27" spans="1:3" ht="15" customHeight="1">
      <c r="A27" s="41" t="s">
        <v>100</v>
      </c>
      <c r="B27" s="28">
        <f>69+2+3+6529+1</f>
        <v>6604</v>
      </c>
      <c r="C27" s="29">
        <f t="shared" si="0"/>
        <v>7.2545917918973553</v>
      </c>
    </row>
    <row r="28" spans="1:3" ht="15" customHeight="1">
      <c r="A28" s="41" t="s">
        <v>101</v>
      </c>
      <c r="B28" s="28">
        <f>351+2+1274</f>
        <v>1627</v>
      </c>
      <c r="C28" s="29">
        <f t="shared" si="0"/>
        <v>1.7872835925828279</v>
      </c>
    </row>
    <row r="29" spans="1:3" ht="15" customHeight="1">
      <c r="A29" s="41" t="s">
        <v>102</v>
      </c>
      <c r="B29" s="28">
        <f>349+239</f>
        <v>588</v>
      </c>
      <c r="C29" s="29">
        <f t="shared" si="0"/>
        <v>0.64592670709201161</v>
      </c>
    </row>
    <row r="30" spans="1:3" ht="15" customHeight="1">
      <c r="A30" s="41" t="s">
        <v>103</v>
      </c>
      <c r="B30" s="28">
        <f>180+11+19</f>
        <v>210</v>
      </c>
      <c r="C30" s="29">
        <f t="shared" si="0"/>
        <v>0.2306881096757184</v>
      </c>
    </row>
    <row r="31" spans="1:3" ht="15" customHeight="1">
      <c r="A31" s="41" t="s">
        <v>104</v>
      </c>
      <c r="B31" s="28">
        <f>11+2</f>
        <v>13</v>
      </c>
      <c r="C31" s="29">
        <f t="shared" si="0"/>
        <v>1.4280692503734949E-2</v>
      </c>
    </row>
    <row r="32" spans="1:3" ht="15" customHeight="1">
      <c r="A32" s="41" t="s">
        <v>105</v>
      </c>
      <c r="B32" s="28">
        <f>383+2+319</f>
        <v>704</v>
      </c>
      <c r="C32" s="29">
        <f t="shared" si="0"/>
        <v>0.7733544248176466</v>
      </c>
    </row>
    <row r="33" spans="1:3" ht="15" customHeight="1">
      <c r="A33" s="41" t="s">
        <v>106</v>
      </c>
      <c r="B33" s="28">
        <f>38+5508</f>
        <v>5546</v>
      </c>
      <c r="C33" s="29">
        <f t="shared" si="0"/>
        <v>6.0923631250549262</v>
      </c>
    </row>
    <row r="34" spans="1:3" ht="15" customHeight="1">
      <c r="A34" s="41" t="s">
        <v>107</v>
      </c>
      <c r="B34" s="28">
        <f>145+546</f>
        <v>691</v>
      </c>
      <c r="C34" s="29">
        <f t="shared" si="0"/>
        <v>0.75907373231391162</v>
      </c>
    </row>
    <row r="35" spans="1:3" ht="15" customHeight="1">
      <c r="A35" s="41" t="s">
        <v>108</v>
      </c>
      <c r="B35" s="28">
        <f>135+50</f>
        <v>185</v>
      </c>
      <c r="C35" s="29">
        <f t="shared" si="0"/>
        <v>0.20322523947622814</v>
      </c>
    </row>
    <row r="36" spans="1:3" ht="15" customHeight="1">
      <c r="A36" s="41" t="s">
        <v>109</v>
      </c>
      <c r="B36" s="28">
        <f>360+25</f>
        <v>385</v>
      </c>
      <c r="C36" s="29">
        <f t="shared" ref="C36:C67" si="1">B36/$B$88*100</f>
        <v>0.42292820107215046</v>
      </c>
    </row>
    <row r="37" spans="1:3" ht="15" customHeight="1">
      <c r="A37" s="41" t="s">
        <v>110</v>
      </c>
      <c r="B37" s="28">
        <f>55+1816+1</f>
        <v>1872</v>
      </c>
      <c r="C37" s="29">
        <f t="shared" si="1"/>
        <v>2.056419720537833</v>
      </c>
    </row>
    <row r="38" spans="1:3" ht="15" customHeight="1">
      <c r="A38" s="41" t="s">
        <v>111</v>
      </c>
      <c r="B38" s="28">
        <f>217+11+129+1</f>
        <v>358</v>
      </c>
      <c r="C38" s="29">
        <f t="shared" si="1"/>
        <v>0.39326830125670093</v>
      </c>
    </row>
    <row r="39" spans="1:3" ht="15" customHeight="1">
      <c r="A39" s="41" t="s">
        <v>112</v>
      </c>
      <c r="B39" s="28">
        <f>50+1+1+543</f>
        <v>595</v>
      </c>
      <c r="C39" s="29">
        <f t="shared" si="1"/>
        <v>0.65361631074786886</v>
      </c>
    </row>
    <row r="40" spans="1:3" ht="15" customHeight="1">
      <c r="A40" s="41" t="s">
        <v>113</v>
      </c>
      <c r="B40" s="28">
        <f>73+23+1417+1</f>
        <v>1514</v>
      </c>
      <c r="C40" s="29">
        <f t="shared" si="1"/>
        <v>1.6631514192811319</v>
      </c>
    </row>
    <row r="41" spans="1:3" ht="15" customHeight="1">
      <c r="A41" s="41" t="s">
        <v>114</v>
      </c>
      <c r="B41" s="28">
        <f>282+2956</f>
        <v>3238</v>
      </c>
      <c r="C41" s="29">
        <f t="shared" si="1"/>
        <v>3.5569909482379822</v>
      </c>
    </row>
    <row r="42" spans="1:3" ht="15" customHeight="1">
      <c r="A42" s="41" t="s">
        <v>115</v>
      </c>
      <c r="B42" s="28">
        <f>485+2+5+182</f>
        <v>674</v>
      </c>
      <c r="C42" s="29">
        <f t="shared" si="1"/>
        <v>0.74039898057825815</v>
      </c>
    </row>
    <row r="43" spans="1:3" ht="15" customHeight="1">
      <c r="A43" s="41" t="s">
        <v>116</v>
      </c>
      <c r="B43" s="28">
        <f>1018+106</f>
        <v>1124</v>
      </c>
      <c r="C43" s="29">
        <f t="shared" si="1"/>
        <v>1.2347306441690833</v>
      </c>
    </row>
    <row r="44" spans="1:3" ht="15" customHeight="1">
      <c r="A44" s="41" t="s">
        <v>117</v>
      </c>
      <c r="B44" s="28">
        <f>1713+10+199+1708</f>
        <v>3630</v>
      </c>
      <c r="C44" s="29">
        <f t="shared" si="1"/>
        <v>3.9876087529659898</v>
      </c>
    </row>
    <row r="45" spans="1:3" ht="15" customHeight="1">
      <c r="A45" s="41" t="s">
        <v>118</v>
      </c>
      <c r="B45" s="28">
        <f>1282+71+19</f>
        <v>1372</v>
      </c>
      <c r="C45" s="29">
        <f t="shared" si="1"/>
        <v>1.507162316548027</v>
      </c>
    </row>
    <row r="46" spans="1:3" ht="15" customHeight="1">
      <c r="A46" s="41" t="s">
        <v>119</v>
      </c>
      <c r="B46" s="28">
        <f>1049+344</f>
        <v>1393</v>
      </c>
      <c r="C46" s="29">
        <f t="shared" si="1"/>
        <v>1.5302311275155989</v>
      </c>
    </row>
    <row r="47" spans="1:3" ht="15" customHeight="1">
      <c r="A47" s="41" t="s">
        <v>120</v>
      </c>
      <c r="B47" s="28">
        <f>6+1647+733+103</f>
        <v>2489</v>
      </c>
      <c r="C47" s="29">
        <f t="shared" si="1"/>
        <v>2.7342033570612529</v>
      </c>
    </row>
    <row r="48" spans="1:3" ht="15" customHeight="1">
      <c r="A48" s="41" t="s">
        <v>121</v>
      </c>
      <c r="B48" s="28">
        <f>195+2+925</f>
        <v>1122</v>
      </c>
      <c r="C48" s="29">
        <f t="shared" si="1"/>
        <v>1.2325336145531243</v>
      </c>
    </row>
    <row r="49" spans="1:3" ht="15" customHeight="1">
      <c r="A49" s="41" t="s">
        <v>122</v>
      </c>
      <c r="B49" s="28">
        <f>49+504</f>
        <v>553</v>
      </c>
      <c r="C49" s="29">
        <f t="shared" si="1"/>
        <v>0.60747868881272515</v>
      </c>
    </row>
    <row r="50" spans="1:3" ht="15" customHeight="1">
      <c r="A50" s="41" t="s">
        <v>123</v>
      </c>
      <c r="B50" s="28">
        <f>27+2+358</f>
        <v>387</v>
      </c>
      <c r="C50" s="29">
        <f t="shared" si="1"/>
        <v>0.42512523068810965</v>
      </c>
    </row>
    <row r="51" spans="1:3" ht="15" customHeight="1">
      <c r="A51" s="41" t="s">
        <v>124</v>
      </c>
      <c r="B51" s="28">
        <f>1+2+647+63+1+550</f>
        <v>1264</v>
      </c>
      <c r="C51" s="29">
        <f t="shared" si="1"/>
        <v>1.3885227172862291</v>
      </c>
    </row>
    <row r="52" spans="1:3" ht="15" customHeight="1">
      <c r="A52" s="41" t="s">
        <v>125</v>
      </c>
      <c r="B52" s="28">
        <f>141+2+182+1</f>
        <v>326</v>
      </c>
      <c r="C52" s="29">
        <f t="shared" si="1"/>
        <v>0.35811582740135339</v>
      </c>
    </row>
    <row r="53" spans="1:3" ht="15" customHeight="1">
      <c r="A53" s="41" t="s">
        <v>126</v>
      </c>
      <c r="B53" s="28">
        <f>1701+3+154</f>
        <v>1858</v>
      </c>
      <c r="C53" s="29">
        <f t="shared" si="1"/>
        <v>2.0410405132261182</v>
      </c>
    </row>
    <row r="54" spans="1:3" ht="15" customHeight="1">
      <c r="A54" s="41" t="s">
        <v>127</v>
      </c>
      <c r="B54" s="28">
        <f>800+217</f>
        <v>1017</v>
      </c>
      <c r="C54" s="29">
        <f t="shared" si="1"/>
        <v>1.117189559715265</v>
      </c>
    </row>
    <row r="55" spans="1:3" ht="15" customHeight="1">
      <c r="A55" s="41" t="s">
        <v>128</v>
      </c>
      <c r="B55" s="28">
        <f>2+312+125+2+27</f>
        <v>468</v>
      </c>
      <c r="C55" s="29">
        <f t="shared" si="1"/>
        <v>0.51410493013445824</v>
      </c>
    </row>
    <row r="56" spans="1:3" ht="15" customHeight="1">
      <c r="A56" s="41" t="s">
        <v>129</v>
      </c>
      <c r="B56" s="28">
        <f>26+673+459+1+1+1+1+77+3+1+1</f>
        <v>1244</v>
      </c>
      <c r="C56" s="29">
        <f t="shared" si="1"/>
        <v>1.3665524211266367</v>
      </c>
    </row>
    <row r="57" spans="1:3" ht="15" customHeight="1">
      <c r="A57" s="41" t="s">
        <v>130</v>
      </c>
      <c r="B57" s="28">
        <f>71+1046</f>
        <v>1117</v>
      </c>
      <c r="C57" s="29">
        <f t="shared" si="1"/>
        <v>1.2270410405132262</v>
      </c>
    </row>
    <row r="58" spans="1:3" ht="15" customHeight="1">
      <c r="A58" s="41" t="s">
        <v>131</v>
      </c>
      <c r="B58" s="28">
        <f>27+207+641+1</f>
        <v>876</v>
      </c>
      <c r="C58" s="29">
        <f t="shared" si="1"/>
        <v>0.96229897179013968</v>
      </c>
    </row>
    <row r="59" spans="1:3" ht="15" customHeight="1">
      <c r="A59" s="41" t="s">
        <v>132</v>
      </c>
      <c r="B59" s="28">
        <f>7+330</f>
        <v>337</v>
      </c>
      <c r="C59" s="29">
        <f t="shared" si="1"/>
        <v>0.37019949028912907</v>
      </c>
    </row>
    <row r="60" spans="1:3" ht="15" customHeight="1">
      <c r="A60" s="41" t="s">
        <v>133</v>
      </c>
      <c r="B60" s="28">
        <f>130+1448+1</f>
        <v>1579</v>
      </c>
      <c r="C60" s="29">
        <f t="shared" si="1"/>
        <v>1.7345548817998067</v>
      </c>
    </row>
    <row r="61" spans="1:3" ht="15" customHeight="1">
      <c r="A61" s="41" t="s">
        <v>134</v>
      </c>
      <c r="B61" s="28">
        <f>11+2576+2+1632+1</f>
        <v>4222</v>
      </c>
      <c r="C61" s="29">
        <f t="shared" si="1"/>
        <v>4.6379295192899201</v>
      </c>
    </row>
    <row r="62" spans="1:3" ht="15" customHeight="1">
      <c r="A62" s="41" t="s">
        <v>135</v>
      </c>
      <c r="B62" s="28">
        <f>241+1+411+1</f>
        <v>654</v>
      </c>
      <c r="C62" s="29">
        <f t="shared" si="1"/>
        <v>0.71842868441866592</v>
      </c>
    </row>
    <row r="63" spans="1:3" ht="15" customHeight="1">
      <c r="A63" s="41" t="s">
        <v>136</v>
      </c>
      <c r="B63" s="28">
        <f>34+225</f>
        <v>259</v>
      </c>
      <c r="C63" s="29">
        <f t="shared" si="1"/>
        <v>0.2845153352667194</v>
      </c>
    </row>
    <row r="64" spans="1:3" ht="15" customHeight="1">
      <c r="A64" s="41" t="s">
        <v>137</v>
      </c>
      <c r="B64" s="28">
        <f>284+1+914+1+1</f>
        <v>1201</v>
      </c>
      <c r="C64" s="29">
        <f t="shared" si="1"/>
        <v>1.3193162843835136</v>
      </c>
    </row>
    <row r="65" spans="1:3" ht="15" customHeight="1">
      <c r="A65" s="41" t="s">
        <v>138</v>
      </c>
      <c r="B65" s="28">
        <f>1281+109</f>
        <v>1390</v>
      </c>
      <c r="C65" s="29">
        <f t="shared" si="1"/>
        <v>1.5269355830916602</v>
      </c>
    </row>
    <row r="66" spans="1:3" ht="15" customHeight="1">
      <c r="A66" s="41" t="s">
        <v>139</v>
      </c>
      <c r="B66" s="28">
        <f>46+11</f>
        <v>57</v>
      </c>
      <c r="C66" s="29">
        <f t="shared" si="1"/>
        <v>6.261534405483786E-2</v>
      </c>
    </row>
    <row r="67" spans="1:3" ht="15" customHeight="1">
      <c r="A67" s="41" t="s">
        <v>140</v>
      </c>
      <c r="B67" s="28">
        <f>969+140</f>
        <v>1109</v>
      </c>
      <c r="C67" s="29">
        <f t="shared" si="1"/>
        <v>1.2182529220493892</v>
      </c>
    </row>
    <row r="68" spans="1:3" ht="15" customHeight="1">
      <c r="A68" s="41" t="s">
        <v>141</v>
      </c>
      <c r="B68" s="28">
        <f>224+304</f>
        <v>528</v>
      </c>
      <c r="C68" s="29">
        <f t="shared" ref="C68:C87" si="2">B68/$B$88*100</f>
        <v>0.58001581861323492</v>
      </c>
    </row>
    <row r="69" spans="1:3" ht="15" customHeight="1">
      <c r="A69" s="41" t="s">
        <v>142</v>
      </c>
      <c r="B69" s="28">
        <f>8+537</f>
        <v>545</v>
      </c>
      <c r="C69" s="29">
        <f t="shared" si="2"/>
        <v>0.59869057034888828</v>
      </c>
    </row>
    <row r="70" spans="1:3" ht="15" customHeight="1">
      <c r="A70" s="41" t="s">
        <v>143</v>
      </c>
      <c r="B70" s="28">
        <f>641+2+78</f>
        <v>721</v>
      </c>
      <c r="C70" s="29">
        <f t="shared" si="2"/>
        <v>0.79202917655329996</v>
      </c>
    </row>
    <row r="71" spans="1:3" ht="15" customHeight="1">
      <c r="A71" s="41" t="s">
        <v>144</v>
      </c>
      <c r="B71" s="28">
        <f>72+288</f>
        <v>360</v>
      </c>
      <c r="C71" s="29">
        <f t="shared" si="2"/>
        <v>0.39546533087266011</v>
      </c>
    </row>
    <row r="72" spans="1:3" ht="15" customHeight="1">
      <c r="A72" s="41" t="s">
        <v>145</v>
      </c>
      <c r="B72" s="28">
        <f>40+381</f>
        <v>421</v>
      </c>
      <c r="C72" s="29">
        <f t="shared" si="2"/>
        <v>0.46247473415941648</v>
      </c>
    </row>
    <row r="73" spans="1:3" ht="15" customHeight="1">
      <c r="A73" s="41" t="s">
        <v>146</v>
      </c>
      <c r="B73" s="28">
        <f>102+583+4</f>
        <v>689</v>
      </c>
      <c r="C73" s="29">
        <f t="shared" si="2"/>
        <v>0.75687670269795237</v>
      </c>
    </row>
    <row r="74" spans="1:3" ht="15" customHeight="1">
      <c r="A74" s="41" t="s">
        <v>147</v>
      </c>
      <c r="B74" s="28">
        <f>58+4+26+323</f>
        <v>411</v>
      </c>
      <c r="C74" s="29">
        <f t="shared" si="2"/>
        <v>0.45148958607962042</v>
      </c>
    </row>
    <row r="75" spans="1:3" ht="15" customHeight="1">
      <c r="A75" s="41" t="s">
        <v>148</v>
      </c>
      <c r="B75" s="28">
        <f>10+378</f>
        <v>388</v>
      </c>
      <c r="C75" s="29">
        <f t="shared" si="2"/>
        <v>0.42622374549608932</v>
      </c>
    </row>
    <row r="76" spans="1:3" ht="15" customHeight="1">
      <c r="A76" s="41" t="s">
        <v>149</v>
      </c>
      <c r="B76" s="28">
        <f>460+1+615+111</f>
        <v>1187</v>
      </c>
      <c r="C76" s="29">
        <f t="shared" si="2"/>
        <v>1.3039370770717988</v>
      </c>
    </row>
    <row r="77" spans="1:3" ht="15" customHeight="1">
      <c r="A77" s="41" t="s">
        <v>150</v>
      </c>
      <c r="B77" s="28">
        <f>32+5+377+1</f>
        <v>415</v>
      </c>
      <c r="C77" s="29">
        <f t="shared" si="2"/>
        <v>0.4558836453115388</v>
      </c>
    </row>
    <row r="78" spans="1:3" ht="15" customHeight="1">
      <c r="A78" s="41" t="s">
        <v>151</v>
      </c>
      <c r="B78" s="28">
        <f>109+336+1</f>
        <v>446</v>
      </c>
      <c r="C78" s="29">
        <f t="shared" si="2"/>
        <v>0.48993760435890676</v>
      </c>
    </row>
    <row r="79" spans="1:3" ht="15" customHeight="1">
      <c r="A79" s="41" t="s">
        <v>152</v>
      </c>
      <c r="B79" s="28">
        <f>1647+115</f>
        <v>1762</v>
      </c>
      <c r="C79" s="29">
        <f t="shared" si="2"/>
        <v>1.9355830916600754</v>
      </c>
    </row>
    <row r="80" spans="1:3" ht="15" customHeight="1">
      <c r="A80" s="41" t="s">
        <v>153</v>
      </c>
      <c r="B80" s="28">
        <f>16+349</f>
        <v>365</v>
      </c>
      <c r="C80" s="29">
        <f t="shared" si="2"/>
        <v>0.40095790491255823</v>
      </c>
    </row>
    <row r="81" spans="1:3" ht="15" customHeight="1">
      <c r="A81" s="41" t="s">
        <v>154</v>
      </c>
      <c r="B81" s="28">
        <f>6+143+52+130</f>
        <v>331</v>
      </c>
      <c r="C81" s="29">
        <f t="shared" si="2"/>
        <v>0.36360840144125139</v>
      </c>
    </row>
    <row r="82" spans="1:3" ht="15" customHeight="1">
      <c r="A82" s="41" t="s">
        <v>155</v>
      </c>
      <c r="B82" s="28">
        <f>123+37+1</f>
        <v>161</v>
      </c>
      <c r="C82" s="29">
        <f t="shared" si="2"/>
        <v>0.17686088408471745</v>
      </c>
    </row>
    <row r="83" spans="1:3" ht="15" customHeight="1">
      <c r="A83" s="41" t="s">
        <v>156</v>
      </c>
      <c r="B83" s="28">
        <f>5+964+40+58</f>
        <v>1067</v>
      </c>
      <c r="C83" s="29">
        <f t="shared" si="2"/>
        <v>1.1721153001142455</v>
      </c>
    </row>
    <row r="84" spans="1:3" ht="15" customHeight="1">
      <c r="A84" s="41" t="s">
        <v>157</v>
      </c>
      <c r="B84" s="28">
        <f>42+347</f>
        <v>389</v>
      </c>
      <c r="C84" s="29">
        <f t="shared" si="2"/>
        <v>0.42732226030406889</v>
      </c>
    </row>
    <row r="85" spans="1:3" ht="15" customHeight="1">
      <c r="A85" s="41" t="s">
        <v>158</v>
      </c>
      <c r="B85" s="28">
        <f>59+321</f>
        <v>380</v>
      </c>
      <c r="C85" s="29">
        <f t="shared" si="2"/>
        <v>0.41743562703225234</v>
      </c>
    </row>
    <row r="86" spans="1:3" ht="15" customHeight="1">
      <c r="A86" s="41" t="s">
        <v>159</v>
      </c>
      <c r="B86" s="28">
        <f>5382+1+2+1+1+1+1+1+1+1+1+1+1+1+1+1+1</f>
        <v>5399</v>
      </c>
      <c r="C86" s="29">
        <f t="shared" si="2"/>
        <v>5.930881448281923</v>
      </c>
    </row>
    <row r="87" spans="1:3" ht="15" customHeight="1">
      <c r="A87" s="41" t="s">
        <v>59</v>
      </c>
      <c r="B87" s="28">
        <f>2361+1+1+31+25+2+16+1+2+7+129+224+86+52+5+1+3+1</f>
        <v>2948</v>
      </c>
      <c r="C87" s="29">
        <f t="shared" si="2"/>
        <v>3.2384216539238944</v>
      </c>
    </row>
    <row r="88" spans="1:3">
      <c r="A88" s="42" t="s">
        <v>15</v>
      </c>
      <c r="B88" s="30">
        <f>SUM(B4:B87)</f>
        <v>91032</v>
      </c>
      <c r="C88" s="31">
        <f>SUM(C4:C87)</f>
        <v>99.999999999999986</v>
      </c>
    </row>
  </sheetData>
  <mergeCells count="2">
    <mergeCell ref="A1:C1"/>
    <mergeCell ref="B2:C2"/>
  </mergeCells>
  <pageMargins left="0.08" right="0.08" top="1" bottom="1" header="0.5" footer="0.5"/>
  <pageSetup orientation="portrait" horizontalDpi="300" verticalDpi="300" r:id="rId1"/>
  <headerFooter>
    <oddHeader>The Country Distribution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6"/>
  <sheetViews>
    <sheetView workbookViewId="0">
      <selection activeCell="C50" sqref="C50"/>
    </sheetView>
  </sheetViews>
  <sheetFormatPr defaultRowHeight="13.5" customHeight="1"/>
  <cols>
    <col min="1" max="1" width="33.5703125" style="13" customWidth="1"/>
    <col min="2" max="3" width="24" style="13" customWidth="1"/>
    <col min="4" max="16384" width="9.140625" style="13"/>
  </cols>
  <sheetData>
    <row r="1" spans="1:3" ht="13.5" customHeight="1">
      <c r="A1" s="72" t="s">
        <v>0</v>
      </c>
      <c r="B1" s="73" t="s">
        <v>210</v>
      </c>
      <c r="C1" s="73"/>
    </row>
    <row r="2" spans="1:3" ht="13.5" customHeight="1">
      <c r="A2" s="72"/>
      <c r="B2" s="67" t="s">
        <v>217</v>
      </c>
      <c r="C2" s="67"/>
    </row>
    <row r="3" spans="1:3" ht="13.5" customHeight="1">
      <c r="A3" s="72"/>
      <c r="B3" s="32" t="s">
        <v>160</v>
      </c>
      <c r="C3" s="33" t="s">
        <v>161</v>
      </c>
    </row>
    <row r="4" spans="1:3" ht="13.5" customHeight="1">
      <c r="A4" s="64" t="s">
        <v>164</v>
      </c>
      <c r="B4" s="62">
        <v>38646</v>
      </c>
      <c r="C4" s="65">
        <f t="shared" ref="C4:C45" si="0">B4/$B$46</f>
        <v>0.17383129647038714</v>
      </c>
    </row>
    <row r="5" spans="1:3" ht="13.5" customHeight="1">
      <c r="A5" s="64" t="s">
        <v>165</v>
      </c>
      <c r="B5" s="62">
        <v>37288</v>
      </c>
      <c r="C5" s="65">
        <f t="shared" si="0"/>
        <v>0.16772295665237788</v>
      </c>
    </row>
    <row r="6" spans="1:3" ht="13.5" customHeight="1">
      <c r="A6" s="64" t="s">
        <v>176</v>
      </c>
      <c r="B6" s="62">
        <v>18955</v>
      </c>
      <c r="C6" s="65">
        <f t="shared" si="0"/>
        <v>8.5260369109252915E-2</v>
      </c>
    </row>
    <row r="7" spans="1:3" ht="13.5" customHeight="1">
      <c r="A7" s="64" t="s">
        <v>175</v>
      </c>
      <c r="B7" s="62">
        <v>14700</v>
      </c>
      <c r="C7" s="65">
        <f t="shared" si="0"/>
        <v>6.6121204215564125E-2</v>
      </c>
    </row>
    <row r="8" spans="1:3" ht="13.5" customHeight="1">
      <c r="A8" s="64" t="s">
        <v>173</v>
      </c>
      <c r="B8" s="62">
        <v>14419</v>
      </c>
      <c r="C8" s="65">
        <f t="shared" si="0"/>
        <v>6.4857254665593139E-2</v>
      </c>
    </row>
    <row r="9" spans="1:3" ht="13.5" customHeight="1">
      <c r="A9" s="64" t="s">
        <v>170</v>
      </c>
      <c r="B9" s="62">
        <v>12463</v>
      </c>
      <c r="C9" s="65">
        <f t="shared" si="0"/>
        <v>5.6059086267930318E-2</v>
      </c>
    </row>
    <row r="10" spans="1:3" ht="13.5" customHeight="1">
      <c r="A10" s="64" t="s">
        <v>166</v>
      </c>
      <c r="B10" s="62">
        <v>12365</v>
      </c>
      <c r="C10" s="65">
        <f t="shared" si="0"/>
        <v>5.5618278239826555E-2</v>
      </c>
    </row>
    <row r="11" spans="1:3" ht="13.5" customHeight="1">
      <c r="A11" s="64" t="s">
        <v>169</v>
      </c>
      <c r="B11" s="62">
        <v>12283</v>
      </c>
      <c r="C11" s="65">
        <f t="shared" si="0"/>
        <v>5.5249438869372391E-2</v>
      </c>
    </row>
    <row r="12" spans="1:3" ht="13.5" customHeight="1">
      <c r="A12" s="64" t="s">
        <v>167</v>
      </c>
      <c r="B12" s="62">
        <v>5266</v>
      </c>
      <c r="C12" s="65">
        <f t="shared" si="0"/>
        <v>2.3686684448922496E-2</v>
      </c>
    </row>
    <row r="13" spans="1:3" ht="13.5" customHeight="1">
      <c r="A13" s="64" t="s">
        <v>195</v>
      </c>
      <c r="B13" s="62">
        <v>5067</v>
      </c>
      <c r="C13" s="65">
        <f t="shared" si="0"/>
        <v>2.2791574269405673E-2</v>
      </c>
    </row>
    <row r="14" spans="1:3" ht="13.5" customHeight="1">
      <c r="A14" s="64" t="s">
        <v>197</v>
      </c>
      <c r="B14" s="62">
        <v>4828</v>
      </c>
      <c r="C14" s="65">
        <f t="shared" si="0"/>
        <v>2.1716542445764868E-2</v>
      </c>
    </row>
    <row r="15" spans="1:3" ht="13.5" customHeight="1">
      <c r="A15" s="64" t="s">
        <v>168</v>
      </c>
      <c r="B15" s="62">
        <v>4032</v>
      </c>
      <c r="C15" s="65">
        <f t="shared" si="0"/>
        <v>1.8136101727697588E-2</v>
      </c>
    </row>
    <row r="16" spans="1:3" ht="13.5" customHeight="1">
      <c r="A16" s="64" t="s">
        <v>172</v>
      </c>
      <c r="B16" s="62">
        <v>3617</v>
      </c>
      <c r="C16" s="65">
        <f t="shared" si="0"/>
        <v>1.6269414669911254E-2</v>
      </c>
    </row>
    <row r="17" spans="1:3" ht="13.5" customHeight="1">
      <c r="A17" s="64" t="s">
        <v>187</v>
      </c>
      <c r="B17" s="62">
        <v>3249</v>
      </c>
      <c r="C17" s="65">
        <f t="shared" si="0"/>
        <v>1.4614135543970602E-2</v>
      </c>
    </row>
    <row r="18" spans="1:3" ht="13.5" customHeight="1">
      <c r="A18" s="64" t="s">
        <v>194</v>
      </c>
      <c r="B18" s="62">
        <v>3132</v>
      </c>
      <c r="C18" s="65">
        <f t="shared" si="0"/>
        <v>1.4087864734907947E-2</v>
      </c>
    </row>
    <row r="19" spans="1:3" ht="13.5" customHeight="1">
      <c r="A19" s="64" t="s">
        <v>171</v>
      </c>
      <c r="B19" s="62">
        <v>2882</v>
      </c>
      <c r="C19" s="65">
        <f t="shared" si="0"/>
        <v>1.2963354459133047E-2</v>
      </c>
    </row>
    <row r="20" spans="1:3" ht="13.5" customHeight="1">
      <c r="A20" s="64" t="s">
        <v>196</v>
      </c>
      <c r="B20" s="62">
        <v>2874</v>
      </c>
      <c r="C20" s="65">
        <f t="shared" si="0"/>
        <v>1.2927370130308251E-2</v>
      </c>
    </row>
    <row r="21" spans="1:3" ht="13.5" customHeight="1">
      <c r="A21" s="64" t="s">
        <v>180</v>
      </c>
      <c r="B21" s="62">
        <v>1979</v>
      </c>
      <c r="C21" s="65">
        <f t="shared" si="0"/>
        <v>8.9016233430341089E-3</v>
      </c>
    </row>
    <row r="22" spans="1:3" ht="13.5" customHeight="1">
      <c r="A22" s="64" t="s">
        <v>174</v>
      </c>
      <c r="B22" s="62">
        <v>1953</v>
      </c>
      <c r="C22" s="65">
        <f t="shared" si="0"/>
        <v>8.7846742743535183E-3</v>
      </c>
    </row>
    <row r="23" spans="1:3" ht="13.5" customHeight="1">
      <c r="A23" s="64" t="s">
        <v>207</v>
      </c>
      <c r="B23" s="62">
        <v>1906</v>
      </c>
      <c r="C23" s="65">
        <f t="shared" si="0"/>
        <v>8.5732663425078376E-3</v>
      </c>
    </row>
    <row r="24" spans="1:3" ht="13.5" customHeight="1">
      <c r="A24" s="64" t="s">
        <v>198</v>
      </c>
      <c r="B24" s="62">
        <v>1433</v>
      </c>
      <c r="C24" s="65">
        <f t="shared" si="0"/>
        <v>6.4456929007417271E-3</v>
      </c>
    </row>
    <row r="25" spans="1:3" ht="13.5" customHeight="1">
      <c r="A25" s="64" t="s">
        <v>185</v>
      </c>
      <c r="B25" s="62">
        <v>1011</v>
      </c>
      <c r="C25" s="65">
        <f t="shared" si="0"/>
        <v>4.5475195552336957E-3</v>
      </c>
    </row>
    <row r="26" spans="1:3" ht="13.5" customHeight="1">
      <c r="A26" s="64" t="s">
        <v>188</v>
      </c>
      <c r="B26" s="62">
        <v>915</v>
      </c>
      <c r="C26" s="65">
        <f t="shared" si="0"/>
        <v>4.1157076093361342E-3</v>
      </c>
    </row>
    <row r="27" spans="1:3" ht="13.5" customHeight="1">
      <c r="A27" s="64" t="s">
        <v>182</v>
      </c>
      <c r="B27" s="62">
        <v>879</v>
      </c>
      <c r="C27" s="65">
        <f t="shared" si="0"/>
        <v>3.9537781296245487E-3</v>
      </c>
    </row>
    <row r="28" spans="1:3" ht="13.5" customHeight="1">
      <c r="A28" s="64" t="s">
        <v>202</v>
      </c>
      <c r="B28" s="62">
        <v>809</v>
      </c>
      <c r="C28" s="65">
        <f t="shared" si="0"/>
        <v>3.6389152524075766E-3</v>
      </c>
    </row>
    <row r="29" spans="1:3" ht="13.5" customHeight="1">
      <c r="A29" s="64" t="s">
        <v>181</v>
      </c>
      <c r="B29" s="62">
        <v>647</v>
      </c>
      <c r="C29" s="65">
        <f t="shared" si="0"/>
        <v>2.9102325937054412E-3</v>
      </c>
    </row>
    <row r="30" spans="1:3" ht="13.5" customHeight="1">
      <c r="A30" s="64" t="s">
        <v>203</v>
      </c>
      <c r="B30" s="62">
        <v>426</v>
      </c>
      <c r="C30" s="65">
        <f t="shared" si="0"/>
        <v>1.9161655099204297E-3</v>
      </c>
    </row>
    <row r="31" spans="1:3" ht="13.5" customHeight="1">
      <c r="A31" s="64" t="s">
        <v>179</v>
      </c>
      <c r="B31" s="62">
        <v>426</v>
      </c>
      <c r="C31" s="65">
        <f t="shared" si="0"/>
        <v>1.9161655099204297E-3</v>
      </c>
    </row>
    <row r="32" spans="1:3" ht="13.5" customHeight="1">
      <c r="A32" s="64" t="s">
        <v>199</v>
      </c>
      <c r="B32" s="62">
        <v>376</v>
      </c>
      <c r="C32" s="65">
        <f t="shared" si="0"/>
        <v>1.6912634547654496E-3</v>
      </c>
    </row>
    <row r="33" spans="1:3" ht="13.5" customHeight="1">
      <c r="A33" s="64" t="s">
        <v>191</v>
      </c>
      <c r="B33" s="62">
        <v>334</v>
      </c>
      <c r="C33" s="65">
        <f t="shared" si="0"/>
        <v>1.5023457284352665E-3</v>
      </c>
    </row>
    <row r="34" spans="1:3" ht="13.5" customHeight="1">
      <c r="A34" s="64" t="s">
        <v>200</v>
      </c>
      <c r="B34" s="62">
        <v>330</v>
      </c>
      <c r="C34" s="65">
        <f t="shared" si="0"/>
        <v>1.484353564022868E-3</v>
      </c>
    </row>
    <row r="35" spans="1:3" ht="13.5" customHeight="1">
      <c r="A35" s="64" t="s">
        <v>201</v>
      </c>
      <c r="B35" s="62">
        <v>297</v>
      </c>
      <c r="C35" s="65">
        <f t="shared" si="0"/>
        <v>1.3359182076205813E-3</v>
      </c>
    </row>
    <row r="36" spans="1:3" ht="13.5" customHeight="1">
      <c r="A36" s="64" t="s">
        <v>178</v>
      </c>
      <c r="B36" s="62">
        <v>235</v>
      </c>
      <c r="C36" s="65">
        <f t="shared" si="0"/>
        <v>1.0570396592284061E-3</v>
      </c>
    </row>
    <row r="37" spans="1:3" ht="13.5" customHeight="1">
      <c r="A37" s="64" t="s">
        <v>190</v>
      </c>
      <c r="B37" s="62">
        <v>193</v>
      </c>
      <c r="C37" s="65">
        <f t="shared" si="0"/>
        <v>8.6812193289822277E-4</v>
      </c>
    </row>
    <row r="38" spans="1:3" ht="13.5" customHeight="1">
      <c r="A38" s="64" t="s">
        <v>183</v>
      </c>
      <c r="B38" s="62">
        <v>153</v>
      </c>
      <c r="C38" s="65">
        <f t="shared" si="0"/>
        <v>6.8820028877423882E-4</v>
      </c>
    </row>
    <row r="39" spans="1:3" ht="13.5" customHeight="1">
      <c r="A39" s="64" t="s">
        <v>186</v>
      </c>
      <c r="B39" s="62">
        <v>117</v>
      </c>
      <c r="C39" s="65">
        <f t="shared" si="0"/>
        <v>5.2627080906265326E-4</v>
      </c>
    </row>
    <row r="40" spans="1:3" ht="13.5" customHeight="1">
      <c r="A40" s="64" t="s">
        <v>204</v>
      </c>
      <c r="B40" s="62">
        <v>97</v>
      </c>
      <c r="C40" s="65">
        <f t="shared" si="0"/>
        <v>4.3630998700066123E-4</v>
      </c>
    </row>
    <row r="41" spans="1:3" ht="13.5" customHeight="1">
      <c r="A41" s="64" t="s">
        <v>184</v>
      </c>
      <c r="B41" s="62">
        <v>71</v>
      </c>
      <c r="C41" s="65">
        <f t="shared" si="0"/>
        <v>3.193609183200716E-4</v>
      </c>
    </row>
    <row r="42" spans="1:3" ht="13.5" customHeight="1">
      <c r="A42" s="64" t="s">
        <v>177</v>
      </c>
      <c r="B42" s="62">
        <v>26</v>
      </c>
      <c r="C42" s="65">
        <f t="shared" si="0"/>
        <v>1.169490686805896E-4</v>
      </c>
    </row>
    <row r="43" spans="1:3" ht="13.5" customHeight="1">
      <c r="A43" s="64" t="s">
        <v>205</v>
      </c>
      <c r="B43" s="62">
        <v>15</v>
      </c>
      <c r="C43" s="65">
        <f t="shared" si="0"/>
        <v>6.7470616546493997E-5</v>
      </c>
    </row>
    <row r="44" spans="1:3" ht="13.5" customHeight="1">
      <c r="A44" s="64" t="s">
        <v>206</v>
      </c>
      <c r="B44" s="62">
        <v>9</v>
      </c>
      <c r="C44" s="65">
        <f t="shared" si="0"/>
        <v>4.0482369927896404E-5</v>
      </c>
    </row>
    <row r="45" spans="1:3" ht="13.5" customHeight="1">
      <c r="A45" s="64" t="s">
        <v>59</v>
      </c>
      <c r="B45" s="62">
        <v>11616</v>
      </c>
      <c r="C45" s="65">
        <f t="shared" si="0"/>
        <v>5.2249245453604952E-2</v>
      </c>
    </row>
    <row r="46" spans="1:3" ht="13.5" customHeight="1">
      <c r="A46" s="60" t="s">
        <v>15</v>
      </c>
      <c r="B46" s="61">
        <f>SUM(B4:B45)</f>
        <v>222319</v>
      </c>
      <c r="C46" s="63">
        <v>0.99999999999999956</v>
      </c>
    </row>
  </sheetData>
  <mergeCells count="3">
    <mergeCell ref="A1:A3"/>
    <mergeCell ref="B1:C1"/>
    <mergeCell ref="B2:C2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519"/>
  <sheetViews>
    <sheetView workbookViewId="0">
      <selection activeCell="E511" sqref="E511"/>
    </sheetView>
  </sheetViews>
  <sheetFormatPr defaultRowHeight="15"/>
  <cols>
    <col min="1" max="1" width="37" style="10" customWidth="1"/>
    <col min="2" max="2" width="51.140625" style="10" customWidth="1"/>
    <col min="3" max="3" width="31.140625" style="10" customWidth="1"/>
    <col min="4" max="16384" width="9.140625" style="12"/>
  </cols>
  <sheetData>
    <row r="1" spans="1:3" ht="15.75" customHeight="1" thickBot="1">
      <c r="A1" s="77" t="s">
        <v>216</v>
      </c>
      <c r="B1" s="78"/>
      <c r="C1" s="78"/>
    </row>
    <row r="2" spans="1:3" ht="15.75" thickBot="1">
      <c r="A2" s="57" t="s">
        <v>0</v>
      </c>
      <c r="B2" s="1" t="s">
        <v>1</v>
      </c>
      <c r="C2" s="2" t="s">
        <v>217</v>
      </c>
    </row>
    <row r="3" spans="1:3" ht="15" customHeight="1">
      <c r="A3" s="79" t="s">
        <v>211</v>
      </c>
      <c r="B3" s="6" t="s">
        <v>2</v>
      </c>
      <c r="C3" s="5"/>
    </row>
    <row r="4" spans="1:3" ht="15" customHeight="1">
      <c r="A4" s="80"/>
      <c r="B4" s="3" t="s">
        <v>3</v>
      </c>
      <c r="C4" s="11">
        <v>90910</v>
      </c>
    </row>
    <row r="5" spans="1:3" ht="15" customHeight="1">
      <c r="A5" s="80"/>
      <c r="B5" s="3" t="s">
        <v>4</v>
      </c>
      <c r="C5" s="11">
        <v>73290</v>
      </c>
    </row>
    <row r="6" spans="1:3" ht="15" customHeight="1">
      <c r="A6" s="80"/>
      <c r="B6" s="3" t="s">
        <v>5</v>
      </c>
      <c r="C6" s="4">
        <v>0.80620000000000003</v>
      </c>
    </row>
    <row r="7" spans="1:3" ht="15" customHeight="1">
      <c r="A7" s="80"/>
      <c r="B7" s="3"/>
      <c r="C7" s="5"/>
    </row>
    <row r="8" spans="1:3" ht="15" customHeight="1">
      <c r="A8" s="80"/>
      <c r="B8" s="6" t="s">
        <v>6</v>
      </c>
      <c r="C8" s="5"/>
    </row>
    <row r="9" spans="1:3" ht="15" customHeight="1">
      <c r="A9" s="80"/>
      <c r="B9" s="3" t="s">
        <v>7</v>
      </c>
      <c r="C9" s="58">
        <v>63737</v>
      </c>
    </row>
    <row r="10" spans="1:3" ht="15" customHeight="1">
      <c r="A10" s="80"/>
      <c r="B10" s="3" t="s">
        <v>8</v>
      </c>
      <c r="C10" s="4">
        <v>0.86970000000000003</v>
      </c>
    </row>
    <row r="11" spans="1:3" ht="15" customHeight="1">
      <c r="A11" s="80"/>
      <c r="B11" s="3"/>
      <c r="C11" s="59"/>
    </row>
    <row r="12" spans="1:3">
      <c r="A12" s="80"/>
      <c r="B12" s="6" t="s">
        <v>214</v>
      </c>
      <c r="C12" s="34">
        <v>4331.93</v>
      </c>
    </row>
    <row r="13" spans="1:3" ht="15" customHeight="1">
      <c r="A13" s="80"/>
      <c r="B13" s="3"/>
      <c r="C13" s="59"/>
    </row>
    <row r="14" spans="1:3" ht="15" customHeight="1">
      <c r="A14" s="80"/>
      <c r="B14" s="3"/>
      <c r="C14" s="59"/>
    </row>
    <row r="15" spans="1:3" ht="15.75" customHeight="1" thickBot="1">
      <c r="A15" s="81"/>
      <c r="B15" s="8" t="s">
        <v>9</v>
      </c>
      <c r="C15" s="35">
        <v>31929.75</v>
      </c>
    </row>
    <row r="16" spans="1:3" ht="15" customHeight="1">
      <c r="A16" s="74" t="s">
        <v>12</v>
      </c>
      <c r="B16" s="6" t="s">
        <v>2</v>
      </c>
      <c r="C16" s="5"/>
    </row>
    <row r="17" spans="1:3" ht="15" customHeight="1">
      <c r="A17" s="75"/>
      <c r="B17" s="3" t="s">
        <v>3</v>
      </c>
      <c r="C17" s="11">
        <v>16452</v>
      </c>
    </row>
    <row r="18" spans="1:3" ht="15" customHeight="1">
      <c r="A18" s="75"/>
      <c r="B18" s="3" t="s">
        <v>4</v>
      </c>
      <c r="C18" s="11">
        <v>14407</v>
      </c>
    </row>
    <row r="19" spans="1:3" ht="15" customHeight="1">
      <c r="A19" s="75"/>
      <c r="B19" s="3" t="s">
        <v>5</v>
      </c>
      <c r="C19" s="4">
        <v>0.87570000000000003</v>
      </c>
    </row>
    <row r="20" spans="1:3" ht="15" customHeight="1">
      <c r="A20" s="75"/>
      <c r="B20" s="3"/>
      <c r="C20" s="5"/>
    </row>
    <row r="21" spans="1:3" ht="15" customHeight="1">
      <c r="A21" s="75"/>
      <c r="B21" s="6" t="s">
        <v>6</v>
      </c>
      <c r="C21" s="59"/>
    </row>
    <row r="22" spans="1:3" ht="15" customHeight="1">
      <c r="A22" s="75"/>
      <c r="B22" s="3" t="s">
        <v>7</v>
      </c>
      <c r="C22" s="58">
        <v>12820</v>
      </c>
    </row>
    <row r="23" spans="1:3" ht="15" customHeight="1">
      <c r="A23" s="75"/>
      <c r="B23" s="3" t="s">
        <v>8</v>
      </c>
      <c r="C23" s="4">
        <v>0.88980000000000004</v>
      </c>
    </row>
    <row r="24" spans="1:3" ht="15" customHeight="1">
      <c r="A24" s="75"/>
      <c r="B24" s="3"/>
      <c r="C24" s="59"/>
    </row>
    <row r="25" spans="1:3" ht="40.5" customHeight="1">
      <c r="A25" s="75"/>
      <c r="B25" s="6" t="s">
        <v>214</v>
      </c>
      <c r="C25" s="7">
        <v>4301.32</v>
      </c>
    </row>
    <row r="26" spans="1:3" ht="15" customHeight="1">
      <c r="A26" s="75"/>
      <c r="B26" s="3"/>
      <c r="C26" s="59"/>
    </row>
    <row r="27" spans="1:3" ht="15" customHeight="1" thickBot="1">
      <c r="A27" s="76"/>
      <c r="B27" s="8" t="s">
        <v>9</v>
      </c>
      <c r="C27" s="9">
        <v>30050.41</v>
      </c>
    </row>
    <row r="28" spans="1:3" ht="15" customHeight="1">
      <c r="A28" s="74" t="s">
        <v>25</v>
      </c>
      <c r="B28" s="6" t="s">
        <v>2</v>
      </c>
      <c r="C28" s="5"/>
    </row>
    <row r="29" spans="1:3" ht="15" customHeight="1">
      <c r="A29" s="75"/>
      <c r="B29" s="3" t="s">
        <v>3</v>
      </c>
      <c r="C29" s="11">
        <v>12266</v>
      </c>
    </row>
    <row r="30" spans="1:3" ht="15" customHeight="1">
      <c r="A30" s="75"/>
      <c r="B30" s="3" t="s">
        <v>4</v>
      </c>
      <c r="C30" s="11">
        <v>10318</v>
      </c>
    </row>
    <row r="31" spans="1:3" ht="15" customHeight="1">
      <c r="A31" s="75"/>
      <c r="B31" s="3" t="s">
        <v>5</v>
      </c>
      <c r="C31" s="4">
        <v>0.84119999999999995</v>
      </c>
    </row>
    <row r="32" spans="1:3" ht="15" customHeight="1">
      <c r="A32" s="75"/>
      <c r="B32" s="3"/>
      <c r="C32" s="5"/>
    </row>
    <row r="33" spans="1:3" ht="15" customHeight="1">
      <c r="A33" s="75"/>
      <c r="B33" s="6" t="s">
        <v>6</v>
      </c>
      <c r="C33" s="5"/>
    </row>
    <row r="34" spans="1:3" ht="15" customHeight="1">
      <c r="A34" s="75"/>
      <c r="B34" s="3" t="s">
        <v>7</v>
      </c>
      <c r="C34" s="11">
        <v>9342</v>
      </c>
    </row>
    <row r="35" spans="1:3" ht="15" customHeight="1">
      <c r="A35" s="75"/>
      <c r="B35" s="3" t="s">
        <v>8</v>
      </c>
      <c r="C35" s="4">
        <v>0.90539999999999998</v>
      </c>
    </row>
    <row r="36" spans="1:3" ht="15" customHeight="1">
      <c r="A36" s="75"/>
      <c r="B36" s="3"/>
      <c r="C36" s="5"/>
    </row>
    <row r="37" spans="1:3" ht="40.5" customHeight="1">
      <c r="A37" s="75"/>
      <c r="B37" s="6" t="s">
        <v>214</v>
      </c>
      <c r="C37" s="7">
        <v>4144.7</v>
      </c>
    </row>
    <row r="38" spans="1:3" ht="15" customHeight="1">
      <c r="A38" s="75"/>
      <c r="B38" s="3"/>
      <c r="C38" s="5"/>
    </row>
    <row r="39" spans="1:3" ht="15" customHeight="1" thickBot="1">
      <c r="A39" s="76"/>
      <c r="B39" s="8" t="s">
        <v>9</v>
      </c>
      <c r="C39" s="9">
        <v>34779.22</v>
      </c>
    </row>
    <row r="40" spans="1:3" ht="15" customHeight="1">
      <c r="A40" s="74" t="s">
        <v>11</v>
      </c>
      <c r="B40" s="6" t="s">
        <v>2</v>
      </c>
      <c r="C40" s="5"/>
    </row>
    <row r="41" spans="1:3" ht="15" customHeight="1">
      <c r="A41" s="75"/>
      <c r="B41" s="3" t="s">
        <v>3</v>
      </c>
      <c r="C41" s="11">
        <v>3351</v>
      </c>
    </row>
    <row r="42" spans="1:3" ht="15" customHeight="1">
      <c r="A42" s="75"/>
      <c r="B42" s="3" t="s">
        <v>4</v>
      </c>
      <c r="C42" s="11">
        <v>2978</v>
      </c>
    </row>
    <row r="43" spans="1:3" ht="15" customHeight="1">
      <c r="A43" s="75"/>
      <c r="B43" s="3" t="s">
        <v>5</v>
      </c>
      <c r="C43" s="4">
        <v>0.88870000000000005</v>
      </c>
    </row>
    <row r="44" spans="1:3" ht="15" customHeight="1">
      <c r="A44" s="75"/>
      <c r="B44" s="3"/>
      <c r="C44" s="5"/>
    </row>
    <row r="45" spans="1:3" ht="15" customHeight="1">
      <c r="A45" s="75"/>
      <c r="B45" s="6" t="s">
        <v>6</v>
      </c>
      <c r="C45" s="5"/>
    </row>
    <row r="46" spans="1:3" ht="15" customHeight="1">
      <c r="A46" s="75"/>
      <c r="B46" s="3" t="s">
        <v>7</v>
      </c>
      <c r="C46" s="11">
        <v>2651</v>
      </c>
    </row>
    <row r="47" spans="1:3" ht="15" customHeight="1">
      <c r="A47" s="75"/>
      <c r="B47" s="3" t="s">
        <v>8</v>
      </c>
      <c r="C47" s="4">
        <v>0.89019999999999999</v>
      </c>
    </row>
    <row r="48" spans="1:3" ht="15" customHeight="1">
      <c r="A48" s="75"/>
      <c r="B48" s="3"/>
      <c r="C48" s="5"/>
    </row>
    <row r="49" spans="1:3" ht="40.5" customHeight="1">
      <c r="A49" s="75"/>
      <c r="B49" s="6" t="s">
        <v>214</v>
      </c>
      <c r="C49" s="7">
        <v>5373.48</v>
      </c>
    </row>
    <row r="50" spans="1:3" ht="15" customHeight="1">
      <c r="A50" s="75"/>
      <c r="B50" s="3"/>
      <c r="C50" s="5"/>
    </row>
    <row r="51" spans="1:3" ht="15" customHeight="1" thickBot="1">
      <c r="A51" s="76"/>
      <c r="B51" s="8" t="s">
        <v>9</v>
      </c>
      <c r="C51" s="9">
        <v>39308.160000000003</v>
      </c>
    </row>
    <row r="52" spans="1:3" ht="15" customHeight="1">
      <c r="A52" s="74" t="s">
        <v>14</v>
      </c>
      <c r="B52" s="6" t="s">
        <v>2</v>
      </c>
      <c r="C52" s="5"/>
    </row>
    <row r="53" spans="1:3" ht="15" customHeight="1">
      <c r="A53" s="75"/>
      <c r="B53" s="3" t="s">
        <v>3</v>
      </c>
      <c r="C53" s="11">
        <v>5010</v>
      </c>
    </row>
    <row r="54" spans="1:3" ht="15" customHeight="1">
      <c r="A54" s="75"/>
      <c r="B54" s="3" t="s">
        <v>4</v>
      </c>
      <c r="C54" s="11">
        <v>4503</v>
      </c>
    </row>
    <row r="55" spans="1:3" ht="15" customHeight="1">
      <c r="A55" s="75"/>
      <c r="B55" s="3" t="s">
        <v>5</v>
      </c>
      <c r="C55" s="4">
        <v>0.89880000000000004</v>
      </c>
    </row>
    <row r="56" spans="1:3" ht="15" customHeight="1">
      <c r="A56" s="75"/>
      <c r="B56" s="3"/>
      <c r="C56" s="5"/>
    </row>
    <row r="57" spans="1:3" ht="15" customHeight="1">
      <c r="A57" s="75"/>
      <c r="B57" s="6" t="s">
        <v>6</v>
      </c>
      <c r="C57" s="59"/>
    </row>
    <row r="58" spans="1:3" ht="15" customHeight="1">
      <c r="A58" s="75"/>
      <c r="B58" s="3" t="s">
        <v>7</v>
      </c>
      <c r="C58" s="58">
        <v>4122</v>
      </c>
    </row>
    <row r="59" spans="1:3" ht="15" customHeight="1">
      <c r="A59" s="75"/>
      <c r="B59" s="3" t="s">
        <v>8</v>
      </c>
      <c r="C59" s="4">
        <v>0.91539999999999999</v>
      </c>
    </row>
    <row r="60" spans="1:3" ht="15" customHeight="1">
      <c r="A60" s="75"/>
      <c r="B60" s="3"/>
      <c r="C60" s="59"/>
    </row>
    <row r="61" spans="1:3" ht="40.5" customHeight="1">
      <c r="A61" s="75"/>
      <c r="B61" s="6" t="s">
        <v>214</v>
      </c>
      <c r="C61" s="7">
        <v>5048.7</v>
      </c>
    </row>
    <row r="62" spans="1:3" ht="15" customHeight="1">
      <c r="A62" s="75"/>
      <c r="B62" s="3"/>
      <c r="C62" s="59"/>
    </row>
    <row r="63" spans="1:3" ht="15" customHeight="1" thickBot="1">
      <c r="A63" s="76"/>
      <c r="B63" s="8" t="s">
        <v>9</v>
      </c>
      <c r="C63" s="9">
        <v>45498.38</v>
      </c>
    </row>
    <row r="64" spans="1:3" ht="15" customHeight="1">
      <c r="A64" s="74" t="s">
        <v>26</v>
      </c>
      <c r="B64" s="6" t="s">
        <v>2</v>
      </c>
      <c r="C64" s="5"/>
    </row>
    <row r="65" spans="1:3" ht="15" customHeight="1">
      <c r="A65" s="75"/>
      <c r="B65" s="3" t="s">
        <v>3</v>
      </c>
      <c r="C65" s="11">
        <v>5531</v>
      </c>
    </row>
    <row r="66" spans="1:3" ht="15" customHeight="1">
      <c r="A66" s="75"/>
      <c r="B66" s="3" t="s">
        <v>4</v>
      </c>
      <c r="C66" s="11">
        <v>4029</v>
      </c>
    </row>
    <row r="67" spans="1:3" ht="15" customHeight="1">
      <c r="A67" s="75"/>
      <c r="B67" s="3" t="s">
        <v>5</v>
      </c>
      <c r="C67" s="4">
        <v>0.72840000000000005</v>
      </c>
    </row>
    <row r="68" spans="1:3" ht="15" customHeight="1">
      <c r="A68" s="75"/>
      <c r="B68" s="3"/>
      <c r="C68" s="5"/>
    </row>
    <row r="69" spans="1:3" ht="15" customHeight="1">
      <c r="A69" s="75"/>
      <c r="B69" s="6" t="s">
        <v>6</v>
      </c>
      <c r="C69" s="5"/>
    </row>
    <row r="70" spans="1:3" ht="15" customHeight="1">
      <c r="A70" s="75"/>
      <c r="B70" s="3" t="s">
        <v>7</v>
      </c>
      <c r="C70" s="11">
        <v>3680</v>
      </c>
    </row>
    <row r="71" spans="1:3" ht="15" customHeight="1">
      <c r="A71" s="75"/>
      <c r="B71" s="3" t="s">
        <v>8</v>
      </c>
      <c r="C71" s="4">
        <v>0.91339999999999999</v>
      </c>
    </row>
    <row r="72" spans="1:3" ht="15" customHeight="1">
      <c r="A72" s="75"/>
      <c r="B72" s="3"/>
      <c r="C72" s="5"/>
    </row>
    <row r="73" spans="1:3" ht="40.5" customHeight="1">
      <c r="A73" s="75"/>
      <c r="B73" s="6" t="s">
        <v>214</v>
      </c>
      <c r="C73" s="7">
        <v>3520.89</v>
      </c>
    </row>
    <row r="74" spans="1:3" ht="15" customHeight="1">
      <c r="A74" s="75"/>
      <c r="B74" s="3"/>
      <c r="C74" s="5"/>
    </row>
    <row r="75" spans="1:3" ht="15" customHeight="1" thickBot="1">
      <c r="A75" s="76"/>
      <c r="B75" s="8" t="s">
        <v>9</v>
      </c>
      <c r="C75" s="9">
        <v>35043.620000000003</v>
      </c>
    </row>
    <row r="76" spans="1:3" ht="15" customHeight="1">
      <c r="A76" s="74" t="s">
        <v>20</v>
      </c>
      <c r="B76" s="6" t="s">
        <v>2</v>
      </c>
      <c r="C76" s="5"/>
    </row>
    <row r="77" spans="1:3" ht="15" customHeight="1">
      <c r="A77" s="75"/>
      <c r="B77" s="3" t="s">
        <v>3</v>
      </c>
      <c r="C77" s="11">
        <v>10295</v>
      </c>
    </row>
    <row r="78" spans="1:3" ht="15" customHeight="1">
      <c r="A78" s="75"/>
      <c r="B78" s="3" t="s">
        <v>4</v>
      </c>
      <c r="C78" s="11">
        <v>9209</v>
      </c>
    </row>
    <row r="79" spans="1:3" ht="15" customHeight="1">
      <c r="A79" s="75"/>
      <c r="B79" s="3" t="s">
        <v>5</v>
      </c>
      <c r="C79" s="4">
        <v>0.89449999999999996</v>
      </c>
    </row>
    <row r="80" spans="1:3" ht="15" customHeight="1">
      <c r="A80" s="75"/>
      <c r="B80" s="3"/>
      <c r="C80" s="5"/>
    </row>
    <row r="81" spans="1:3" ht="15" customHeight="1">
      <c r="A81" s="75"/>
      <c r="B81" s="6" t="s">
        <v>6</v>
      </c>
      <c r="C81" s="5"/>
    </row>
    <row r="82" spans="1:3" ht="15" customHeight="1">
      <c r="A82" s="75"/>
      <c r="B82" s="3" t="s">
        <v>7</v>
      </c>
      <c r="C82" s="11">
        <v>7756</v>
      </c>
    </row>
    <row r="83" spans="1:3" ht="15" customHeight="1">
      <c r="A83" s="75"/>
      <c r="B83" s="3" t="s">
        <v>8</v>
      </c>
      <c r="C83" s="4">
        <v>0.84219999999999995</v>
      </c>
    </row>
    <row r="84" spans="1:3" ht="15" customHeight="1">
      <c r="A84" s="75"/>
      <c r="B84" s="3"/>
      <c r="C84" s="5"/>
    </row>
    <row r="85" spans="1:3" ht="40.5" customHeight="1">
      <c r="A85" s="75"/>
      <c r="B85" s="6" t="s">
        <v>214</v>
      </c>
      <c r="C85" s="7">
        <v>4189.92</v>
      </c>
    </row>
    <row r="86" spans="1:3" ht="15" customHeight="1">
      <c r="A86" s="75"/>
      <c r="B86" s="3"/>
      <c r="C86" s="5"/>
    </row>
    <row r="87" spans="1:3" ht="15" customHeight="1" thickBot="1">
      <c r="A87" s="76"/>
      <c r="B87" s="8" t="s">
        <v>9</v>
      </c>
      <c r="C87" s="9">
        <v>26757.88</v>
      </c>
    </row>
    <row r="88" spans="1:3" ht="15" customHeight="1">
      <c r="A88" s="74" t="s">
        <v>28</v>
      </c>
      <c r="B88" s="6" t="s">
        <v>2</v>
      </c>
      <c r="C88" s="5"/>
    </row>
    <row r="89" spans="1:3" ht="15" customHeight="1">
      <c r="A89" s="75"/>
      <c r="B89" s="3" t="s">
        <v>3</v>
      </c>
      <c r="C89" s="11">
        <v>5288</v>
      </c>
    </row>
    <row r="90" spans="1:3" ht="15" customHeight="1">
      <c r="A90" s="75"/>
      <c r="B90" s="3" t="s">
        <v>4</v>
      </c>
      <c r="C90" s="11">
        <v>3093</v>
      </c>
    </row>
    <row r="91" spans="1:3" ht="15" customHeight="1">
      <c r="A91" s="75"/>
      <c r="B91" s="3" t="s">
        <v>5</v>
      </c>
      <c r="C91" s="4">
        <v>0.58489999999999998</v>
      </c>
    </row>
    <row r="92" spans="1:3" ht="15" customHeight="1">
      <c r="A92" s="75"/>
      <c r="B92" s="3"/>
      <c r="C92" s="5"/>
    </row>
    <row r="93" spans="1:3" ht="15" customHeight="1">
      <c r="A93" s="75"/>
      <c r="B93" s="6" t="s">
        <v>6</v>
      </c>
      <c r="C93" s="5"/>
    </row>
    <row r="94" spans="1:3" ht="15" customHeight="1">
      <c r="A94" s="75"/>
      <c r="B94" s="3" t="s">
        <v>7</v>
      </c>
      <c r="C94" s="11">
        <v>2300</v>
      </c>
    </row>
    <row r="95" spans="1:3" ht="15" customHeight="1">
      <c r="A95" s="75"/>
      <c r="B95" s="3" t="s">
        <v>8</v>
      </c>
      <c r="C95" s="4">
        <v>0.74360000000000004</v>
      </c>
    </row>
    <row r="96" spans="1:3" ht="15" customHeight="1">
      <c r="A96" s="75"/>
      <c r="B96" s="3"/>
      <c r="C96" s="5"/>
    </row>
    <row r="97" spans="1:3" ht="40.5" customHeight="1">
      <c r="A97" s="75"/>
      <c r="B97" s="6" t="s">
        <v>214</v>
      </c>
      <c r="C97" s="7">
        <v>6436</v>
      </c>
    </row>
    <row r="98" spans="1:3" ht="15" customHeight="1">
      <c r="A98" s="75"/>
      <c r="B98" s="3"/>
      <c r="C98" s="5"/>
    </row>
    <row r="99" spans="1:3" ht="15" customHeight="1" thickBot="1">
      <c r="A99" s="76"/>
      <c r="B99" s="8" t="s">
        <v>9</v>
      </c>
      <c r="C99" s="9">
        <v>34903.160000000003</v>
      </c>
    </row>
    <row r="100" spans="1:3" ht="15" customHeight="1">
      <c r="A100" s="74" t="s">
        <v>13</v>
      </c>
      <c r="B100" s="6" t="s">
        <v>2</v>
      </c>
      <c r="C100" s="5"/>
    </row>
    <row r="101" spans="1:3" ht="15" customHeight="1">
      <c r="A101" s="75"/>
      <c r="B101" s="3" t="s">
        <v>3</v>
      </c>
      <c r="C101" s="11">
        <v>825</v>
      </c>
    </row>
    <row r="102" spans="1:3" ht="15" customHeight="1">
      <c r="A102" s="75"/>
      <c r="B102" s="3" t="s">
        <v>4</v>
      </c>
      <c r="C102" s="11">
        <v>614</v>
      </c>
    </row>
    <row r="103" spans="1:3" ht="15" customHeight="1">
      <c r="A103" s="75"/>
      <c r="B103" s="3" t="s">
        <v>5</v>
      </c>
      <c r="C103" s="4">
        <v>0.74419999999999997</v>
      </c>
    </row>
    <row r="104" spans="1:3" ht="15" customHeight="1">
      <c r="A104" s="75"/>
      <c r="B104" s="3"/>
      <c r="C104" s="5"/>
    </row>
    <row r="105" spans="1:3" ht="15" customHeight="1">
      <c r="A105" s="75"/>
      <c r="B105" s="6" t="s">
        <v>6</v>
      </c>
      <c r="C105" s="5"/>
    </row>
    <row r="106" spans="1:3" ht="15" customHeight="1">
      <c r="A106" s="75"/>
      <c r="B106" s="3" t="s">
        <v>7</v>
      </c>
      <c r="C106" s="11">
        <v>494</v>
      </c>
    </row>
    <row r="107" spans="1:3" ht="15" customHeight="1">
      <c r="A107" s="75"/>
      <c r="B107" s="3" t="s">
        <v>8</v>
      </c>
      <c r="C107" s="4">
        <v>0.80459999999999998</v>
      </c>
    </row>
    <row r="108" spans="1:3" ht="15" customHeight="1">
      <c r="A108" s="75"/>
      <c r="B108" s="3"/>
      <c r="C108" s="5"/>
    </row>
    <row r="109" spans="1:3" ht="40.5" customHeight="1">
      <c r="A109" s="75"/>
      <c r="B109" s="6" t="s">
        <v>214</v>
      </c>
      <c r="C109" s="7">
        <v>6556.72</v>
      </c>
    </row>
    <row r="110" spans="1:3" ht="15" customHeight="1">
      <c r="A110" s="75"/>
      <c r="B110" s="3"/>
      <c r="C110" s="5"/>
    </row>
    <row r="111" spans="1:3" ht="15" customHeight="1" thickBot="1">
      <c r="A111" s="76"/>
      <c r="B111" s="8" t="s">
        <v>9</v>
      </c>
      <c r="C111" s="9">
        <v>20170.62</v>
      </c>
    </row>
    <row r="112" spans="1:3" ht="15" customHeight="1">
      <c r="A112" s="74" t="s">
        <v>38</v>
      </c>
      <c r="B112" s="6" t="s">
        <v>2</v>
      </c>
      <c r="C112" s="5"/>
    </row>
    <row r="113" spans="1:3" ht="15" customHeight="1">
      <c r="A113" s="75"/>
      <c r="B113" s="3" t="s">
        <v>3</v>
      </c>
      <c r="C113" s="11">
        <v>1290</v>
      </c>
    </row>
    <row r="114" spans="1:3" ht="15" customHeight="1">
      <c r="A114" s="75"/>
      <c r="B114" s="3" t="s">
        <v>4</v>
      </c>
      <c r="C114" s="11">
        <v>1213</v>
      </c>
    </row>
    <row r="115" spans="1:3" ht="15" customHeight="1">
      <c r="A115" s="75"/>
      <c r="B115" s="3" t="s">
        <v>5</v>
      </c>
      <c r="C115" s="4">
        <v>0.94030000000000002</v>
      </c>
    </row>
    <row r="116" spans="1:3" ht="15" customHeight="1">
      <c r="A116" s="75"/>
      <c r="B116" s="3"/>
      <c r="C116" s="5"/>
    </row>
    <row r="117" spans="1:3" ht="15" customHeight="1">
      <c r="A117" s="75"/>
      <c r="B117" s="6" t="s">
        <v>6</v>
      </c>
      <c r="C117" s="5"/>
    </row>
    <row r="118" spans="1:3" ht="15" customHeight="1">
      <c r="A118" s="75"/>
      <c r="B118" s="3" t="s">
        <v>7</v>
      </c>
      <c r="C118" s="58">
        <v>1157</v>
      </c>
    </row>
    <row r="119" spans="1:3" ht="15" customHeight="1">
      <c r="A119" s="75"/>
      <c r="B119" s="3" t="s">
        <v>8</v>
      </c>
      <c r="C119" s="4">
        <v>0.95379999999999998</v>
      </c>
    </row>
    <row r="120" spans="1:3" ht="15" customHeight="1">
      <c r="A120" s="75"/>
      <c r="B120" s="3"/>
      <c r="C120" s="59"/>
    </row>
    <row r="121" spans="1:3" ht="40.5" customHeight="1">
      <c r="A121" s="75"/>
      <c r="B121" s="6" t="s">
        <v>214</v>
      </c>
      <c r="C121" s="7">
        <v>2210.8000000000002</v>
      </c>
    </row>
    <row r="122" spans="1:3" ht="15" customHeight="1">
      <c r="A122" s="75"/>
      <c r="B122" s="3"/>
      <c r="C122" s="59"/>
    </row>
    <row r="123" spans="1:3" ht="15" customHeight="1" thickBot="1">
      <c r="A123" s="76"/>
      <c r="B123" s="8" t="s">
        <v>9</v>
      </c>
      <c r="C123" s="9">
        <v>29689.21</v>
      </c>
    </row>
    <row r="124" spans="1:3" ht="15" customHeight="1">
      <c r="A124" s="74" t="s">
        <v>34</v>
      </c>
      <c r="B124" s="6" t="s">
        <v>2</v>
      </c>
      <c r="C124" s="5"/>
    </row>
    <row r="125" spans="1:3" ht="15" customHeight="1">
      <c r="A125" s="75"/>
      <c r="B125" s="3" t="s">
        <v>3</v>
      </c>
      <c r="C125" s="11">
        <v>2801</v>
      </c>
    </row>
    <row r="126" spans="1:3" ht="15" customHeight="1">
      <c r="A126" s="75"/>
      <c r="B126" s="3" t="s">
        <v>4</v>
      </c>
      <c r="C126" s="11">
        <v>2402</v>
      </c>
    </row>
    <row r="127" spans="1:3" ht="15" customHeight="1">
      <c r="A127" s="75"/>
      <c r="B127" s="3" t="s">
        <v>5</v>
      </c>
      <c r="C127" s="4">
        <v>0.85760000000000003</v>
      </c>
    </row>
    <row r="128" spans="1:3" ht="15" customHeight="1">
      <c r="A128" s="75"/>
      <c r="B128" s="3"/>
      <c r="C128" s="5"/>
    </row>
    <row r="129" spans="1:3" ht="15" customHeight="1">
      <c r="A129" s="75"/>
      <c r="B129" s="6" t="s">
        <v>6</v>
      </c>
      <c r="C129" s="5"/>
    </row>
    <row r="130" spans="1:3" ht="15" customHeight="1">
      <c r="A130" s="75"/>
      <c r="B130" s="3" t="s">
        <v>7</v>
      </c>
      <c r="C130" s="11">
        <v>2067</v>
      </c>
    </row>
    <row r="131" spans="1:3" ht="15" customHeight="1">
      <c r="A131" s="75"/>
      <c r="B131" s="3" t="s">
        <v>8</v>
      </c>
      <c r="C131" s="4">
        <v>0.86050000000000004</v>
      </c>
    </row>
    <row r="132" spans="1:3" ht="15" customHeight="1">
      <c r="A132" s="75"/>
      <c r="B132" s="3"/>
      <c r="C132" s="5"/>
    </row>
    <row r="133" spans="1:3" ht="40.5" customHeight="1">
      <c r="A133" s="75"/>
      <c r="B133" s="6" t="s">
        <v>214</v>
      </c>
      <c r="C133" s="7">
        <v>3136.12</v>
      </c>
    </row>
    <row r="134" spans="1:3" ht="15" customHeight="1">
      <c r="A134" s="75"/>
      <c r="B134" s="3"/>
      <c r="C134" s="5"/>
    </row>
    <row r="135" spans="1:3" ht="15" customHeight="1" thickBot="1">
      <c r="A135" s="76"/>
      <c r="B135" s="8" t="s">
        <v>9</v>
      </c>
      <c r="C135" s="9">
        <v>25729.24</v>
      </c>
    </row>
    <row r="136" spans="1:3" ht="15" customHeight="1">
      <c r="A136" s="74" t="s">
        <v>41</v>
      </c>
      <c r="B136" s="6" t="s">
        <v>2</v>
      </c>
      <c r="C136" s="5"/>
    </row>
    <row r="137" spans="1:3" ht="15" customHeight="1">
      <c r="A137" s="75"/>
      <c r="B137" s="3" t="s">
        <v>3</v>
      </c>
      <c r="C137" s="11">
        <v>1537</v>
      </c>
    </row>
    <row r="138" spans="1:3" ht="15" customHeight="1">
      <c r="A138" s="75"/>
      <c r="B138" s="3" t="s">
        <v>4</v>
      </c>
      <c r="C138" s="11">
        <v>1212</v>
      </c>
    </row>
    <row r="139" spans="1:3" ht="15" customHeight="1">
      <c r="A139" s="75"/>
      <c r="B139" s="3" t="s">
        <v>5</v>
      </c>
      <c r="C139" s="4">
        <v>0.78849999999999998</v>
      </c>
    </row>
    <row r="140" spans="1:3" ht="15" customHeight="1">
      <c r="A140" s="75"/>
      <c r="B140" s="3"/>
      <c r="C140" s="5"/>
    </row>
    <row r="141" spans="1:3" ht="15" customHeight="1">
      <c r="A141" s="75"/>
      <c r="B141" s="6" t="s">
        <v>6</v>
      </c>
      <c r="C141" s="5"/>
    </row>
    <row r="142" spans="1:3" ht="15" customHeight="1">
      <c r="A142" s="75"/>
      <c r="B142" s="3" t="s">
        <v>7</v>
      </c>
      <c r="C142" s="11">
        <v>982</v>
      </c>
    </row>
    <row r="143" spans="1:3" ht="15" customHeight="1">
      <c r="A143" s="75"/>
      <c r="B143" s="3" t="s">
        <v>8</v>
      </c>
      <c r="C143" s="4">
        <v>0.81020000000000003</v>
      </c>
    </row>
    <row r="144" spans="1:3" ht="15" customHeight="1">
      <c r="A144" s="75"/>
      <c r="B144" s="3"/>
      <c r="C144" s="5"/>
    </row>
    <row r="145" spans="1:3" ht="40.5" customHeight="1">
      <c r="A145" s="75"/>
      <c r="B145" s="6" t="s">
        <v>214</v>
      </c>
      <c r="C145" s="7">
        <v>6344.6</v>
      </c>
    </row>
    <row r="146" spans="1:3" ht="15" customHeight="1">
      <c r="A146" s="75"/>
      <c r="B146" s="3"/>
      <c r="C146" s="5"/>
    </row>
    <row r="147" spans="1:3" ht="15" customHeight="1" thickBot="1">
      <c r="A147" s="76"/>
      <c r="B147" s="8" t="s">
        <v>9</v>
      </c>
      <c r="C147" s="9">
        <v>20933.36</v>
      </c>
    </row>
    <row r="148" spans="1:3" ht="15" customHeight="1">
      <c r="A148" s="74" t="s">
        <v>29</v>
      </c>
      <c r="B148" s="6" t="s">
        <v>2</v>
      </c>
      <c r="C148" s="5"/>
    </row>
    <row r="149" spans="1:3" ht="15" customHeight="1">
      <c r="A149" s="75"/>
      <c r="B149" s="3" t="s">
        <v>3</v>
      </c>
      <c r="C149" s="11">
        <v>2610</v>
      </c>
    </row>
    <row r="150" spans="1:3" ht="15" customHeight="1">
      <c r="A150" s="75"/>
      <c r="B150" s="3" t="s">
        <v>4</v>
      </c>
      <c r="C150" s="11">
        <v>2087</v>
      </c>
    </row>
    <row r="151" spans="1:3" ht="15" customHeight="1">
      <c r="A151" s="75"/>
      <c r="B151" s="3" t="s">
        <v>5</v>
      </c>
      <c r="C151" s="4">
        <v>0.79959999999999998</v>
      </c>
    </row>
    <row r="152" spans="1:3" ht="15" customHeight="1">
      <c r="A152" s="75"/>
      <c r="B152" s="3"/>
      <c r="C152" s="5"/>
    </row>
    <row r="153" spans="1:3" ht="15" customHeight="1">
      <c r="A153" s="75"/>
      <c r="B153" s="6" t="s">
        <v>6</v>
      </c>
      <c r="C153" s="5"/>
    </row>
    <row r="154" spans="1:3" ht="15" customHeight="1">
      <c r="A154" s="75"/>
      <c r="B154" s="3" t="s">
        <v>7</v>
      </c>
      <c r="C154" s="11">
        <v>1508</v>
      </c>
    </row>
    <row r="155" spans="1:3" ht="15" customHeight="1">
      <c r="A155" s="75"/>
      <c r="B155" s="3" t="s">
        <v>8</v>
      </c>
      <c r="C155" s="4">
        <v>0.72260000000000002</v>
      </c>
    </row>
    <row r="156" spans="1:3" ht="15" customHeight="1">
      <c r="A156" s="75"/>
      <c r="B156" s="3"/>
      <c r="C156" s="5"/>
    </row>
    <row r="157" spans="1:3" ht="40.5" customHeight="1">
      <c r="A157" s="75"/>
      <c r="B157" s="6" t="s">
        <v>214</v>
      </c>
      <c r="C157" s="7">
        <v>4329.05</v>
      </c>
    </row>
    <row r="158" spans="1:3" ht="15" customHeight="1">
      <c r="A158" s="75"/>
      <c r="B158" s="3"/>
      <c r="C158" s="5"/>
    </row>
    <row r="159" spans="1:3" ht="15" customHeight="1" thickBot="1">
      <c r="A159" s="76"/>
      <c r="B159" s="8" t="s">
        <v>9</v>
      </c>
      <c r="C159" s="9">
        <v>18616.46</v>
      </c>
    </row>
    <row r="160" spans="1:3" ht="15" customHeight="1">
      <c r="A160" s="74" t="s">
        <v>21</v>
      </c>
      <c r="B160" s="6" t="s">
        <v>2</v>
      </c>
      <c r="C160" s="5"/>
    </row>
    <row r="161" spans="1:3" ht="15" customHeight="1">
      <c r="A161" s="75"/>
      <c r="B161" s="3" t="s">
        <v>3</v>
      </c>
      <c r="C161" s="11">
        <v>918</v>
      </c>
    </row>
    <row r="162" spans="1:3" ht="15" customHeight="1">
      <c r="A162" s="75"/>
      <c r="B162" s="3" t="s">
        <v>4</v>
      </c>
      <c r="C162" s="11">
        <v>872</v>
      </c>
    </row>
    <row r="163" spans="1:3" ht="15" customHeight="1">
      <c r="A163" s="75"/>
      <c r="B163" s="3" t="s">
        <v>5</v>
      </c>
      <c r="C163" s="4">
        <v>0.94989999999999997</v>
      </c>
    </row>
    <row r="164" spans="1:3" ht="15" customHeight="1">
      <c r="A164" s="75"/>
      <c r="B164" s="3"/>
      <c r="C164" s="5"/>
    </row>
    <row r="165" spans="1:3" ht="15" customHeight="1">
      <c r="A165" s="75"/>
      <c r="B165" s="6" t="s">
        <v>6</v>
      </c>
      <c r="C165" s="5"/>
    </row>
    <row r="166" spans="1:3" ht="15" customHeight="1">
      <c r="A166" s="75"/>
      <c r="B166" s="3" t="s">
        <v>7</v>
      </c>
      <c r="C166" s="11">
        <v>817</v>
      </c>
    </row>
    <row r="167" spans="1:3" ht="15" customHeight="1">
      <c r="A167" s="75"/>
      <c r="B167" s="3" t="s">
        <v>8</v>
      </c>
      <c r="C167" s="4">
        <v>0.93689999999999996</v>
      </c>
    </row>
    <row r="168" spans="1:3" ht="15" customHeight="1">
      <c r="A168" s="75"/>
      <c r="B168" s="3"/>
      <c r="C168" s="5"/>
    </row>
    <row r="169" spans="1:3" ht="40.5" customHeight="1">
      <c r="A169" s="75"/>
      <c r="B169" s="6" t="s">
        <v>214</v>
      </c>
      <c r="C169" s="7">
        <v>4736.46</v>
      </c>
    </row>
    <row r="170" spans="1:3" ht="15" customHeight="1">
      <c r="A170" s="75"/>
      <c r="B170" s="3"/>
      <c r="C170" s="5"/>
    </row>
    <row r="171" spans="1:3" ht="15" customHeight="1" thickBot="1">
      <c r="A171" s="76"/>
      <c r="B171" s="8" t="s">
        <v>9</v>
      </c>
      <c r="C171" s="9">
        <v>65531.94</v>
      </c>
    </row>
    <row r="172" spans="1:3" ht="15" customHeight="1">
      <c r="A172" s="74" t="s">
        <v>35</v>
      </c>
      <c r="B172" s="6" t="s">
        <v>2</v>
      </c>
      <c r="C172" s="5"/>
    </row>
    <row r="173" spans="1:3" ht="15" customHeight="1">
      <c r="A173" s="75"/>
      <c r="B173" s="3" t="s">
        <v>3</v>
      </c>
      <c r="C173" s="11">
        <v>1377</v>
      </c>
    </row>
    <row r="174" spans="1:3" ht="15" customHeight="1">
      <c r="A174" s="75"/>
      <c r="B174" s="3" t="s">
        <v>4</v>
      </c>
      <c r="C174" s="11">
        <v>1251</v>
      </c>
    </row>
    <row r="175" spans="1:3" ht="15" customHeight="1">
      <c r="A175" s="75"/>
      <c r="B175" s="3" t="s">
        <v>5</v>
      </c>
      <c r="C175" s="4">
        <v>0.90849999999999997</v>
      </c>
    </row>
    <row r="176" spans="1:3" ht="15" customHeight="1">
      <c r="A176" s="75"/>
      <c r="B176" s="3"/>
      <c r="C176" s="5"/>
    </row>
    <row r="177" spans="1:3" ht="15" customHeight="1">
      <c r="A177" s="75"/>
      <c r="B177" s="6" t="s">
        <v>6</v>
      </c>
      <c r="C177" s="5"/>
    </row>
    <row r="178" spans="1:3" ht="15" customHeight="1">
      <c r="A178" s="75"/>
      <c r="B178" s="3" t="s">
        <v>7</v>
      </c>
      <c r="C178" s="11">
        <v>1068</v>
      </c>
    </row>
    <row r="179" spans="1:3" ht="15" customHeight="1">
      <c r="A179" s="75"/>
      <c r="B179" s="3" t="s">
        <v>8</v>
      </c>
      <c r="C179" s="4">
        <v>0.85370000000000001</v>
      </c>
    </row>
    <row r="180" spans="1:3" ht="15" customHeight="1">
      <c r="A180" s="75"/>
      <c r="B180" s="3"/>
      <c r="C180" s="5"/>
    </row>
    <row r="181" spans="1:3" ht="40.5" customHeight="1">
      <c r="A181" s="75"/>
      <c r="B181" s="6" t="s">
        <v>214</v>
      </c>
      <c r="C181" s="7">
        <v>5109.87</v>
      </c>
    </row>
    <row r="182" spans="1:3" ht="15" customHeight="1">
      <c r="A182" s="75"/>
      <c r="B182" s="3"/>
      <c r="C182" s="5"/>
    </row>
    <row r="183" spans="1:3" ht="15" customHeight="1" thickBot="1">
      <c r="A183" s="76"/>
      <c r="B183" s="8" t="s">
        <v>9</v>
      </c>
      <c r="C183" s="9">
        <v>31432.32</v>
      </c>
    </row>
    <row r="184" spans="1:3" ht="15" customHeight="1">
      <c r="A184" s="74" t="s">
        <v>39</v>
      </c>
      <c r="B184" s="6" t="s">
        <v>2</v>
      </c>
      <c r="C184" s="5"/>
    </row>
    <row r="185" spans="1:3" ht="15" customHeight="1">
      <c r="A185" s="75"/>
      <c r="B185" s="3" t="s">
        <v>3</v>
      </c>
      <c r="C185" s="11">
        <v>2714</v>
      </c>
    </row>
    <row r="186" spans="1:3" ht="15" customHeight="1">
      <c r="A186" s="75"/>
      <c r="B186" s="3" t="s">
        <v>4</v>
      </c>
      <c r="C186" s="11">
        <v>2516</v>
      </c>
    </row>
    <row r="187" spans="1:3" ht="15" customHeight="1">
      <c r="A187" s="75"/>
      <c r="B187" s="3" t="s">
        <v>5</v>
      </c>
      <c r="C187" s="4">
        <v>0.92700000000000005</v>
      </c>
    </row>
    <row r="188" spans="1:3" ht="15" customHeight="1">
      <c r="A188" s="75"/>
      <c r="B188" s="3"/>
      <c r="C188" s="5"/>
    </row>
    <row r="189" spans="1:3" ht="15" customHeight="1">
      <c r="A189" s="75"/>
      <c r="B189" s="6" t="s">
        <v>6</v>
      </c>
      <c r="C189" s="5"/>
    </row>
    <row r="190" spans="1:3" ht="15" customHeight="1">
      <c r="A190" s="75"/>
      <c r="B190" s="3" t="s">
        <v>7</v>
      </c>
      <c r="C190" s="11">
        <v>2328</v>
      </c>
    </row>
    <row r="191" spans="1:3" ht="15" customHeight="1">
      <c r="A191" s="75"/>
      <c r="B191" s="3" t="s">
        <v>8</v>
      </c>
      <c r="C191" s="4">
        <v>0.92530000000000001</v>
      </c>
    </row>
    <row r="192" spans="1:3" ht="15" customHeight="1">
      <c r="A192" s="75"/>
      <c r="B192" s="3"/>
      <c r="C192" s="5"/>
    </row>
    <row r="193" spans="1:3">
      <c r="A193" s="75"/>
      <c r="B193" s="6" t="s">
        <v>214</v>
      </c>
      <c r="C193" s="7">
        <v>4005.61</v>
      </c>
    </row>
    <row r="194" spans="1:3" ht="15" customHeight="1">
      <c r="A194" s="75"/>
      <c r="B194" s="3"/>
      <c r="C194" s="5"/>
    </row>
    <row r="195" spans="1:3" ht="15.75" customHeight="1" thickBot="1">
      <c r="A195" s="76"/>
      <c r="B195" s="8" t="s">
        <v>9</v>
      </c>
      <c r="C195" s="9">
        <v>35332.58</v>
      </c>
    </row>
    <row r="196" spans="1:3" ht="15" customHeight="1">
      <c r="A196" s="74" t="s">
        <v>37</v>
      </c>
      <c r="B196" s="6" t="s">
        <v>2</v>
      </c>
      <c r="C196" s="5"/>
    </row>
    <row r="197" spans="1:3" ht="15" customHeight="1">
      <c r="A197" s="75"/>
      <c r="B197" s="3" t="s">
        <v>3</v>
      </c>
      <c r="C197" s="11">
        <v>3244</v>
      </c>
    </row>
    <row r="198" spans="1:3" ht="15" customHeight="1">
      <c r="A198" s="75"/>
      <c r="B198" s="3" t="s">
        <v>4</v>
      </c>
      <c r="C198" s="11">
        <v>1293</v>
      </c>
    </row>
    <row r="199" spans="1:3" ht="15" customHeight="1">
      <c r="A199" s="75"/>
      <c r="B199" s="3" t="s">
        <v>5</v>
      </c>
      <c r="C199" s="4">
        <v>0.39860000000000001</v>
      </c>
    </row>
    <row r="200" spans="1:3" ht="15" customHeight="1">
      <c r="A200" s="75"/>
      <c r="B200" s="3"/>
      <c r="C200" s="5"/>
    </row>
    <row r="201" spans="1:3" ht="15" customHeight="1">
      <c r="A201" s="75"/>
      <c r="B201" s="6" t="s">
        <v>6</v>
      </c>
      <c r="C201" s="5"/>
    </row>
    <row r="202" spans="1:3" ht="15" customHeight="1">
      <c r="A202" s="75"/>
      <c r="B202" s="3" t="s">
        <v>7</v>
      </c>
      <c r="C202" s="11">
        <v>998</v>
      </c>
    </row>
    <row r="203" spans="1:3" ht="15" customHeight="1">
      <c r="A203" s="75"/>
      <c r="B203" s="3" t="s">
        <v>8</v>
      </c>
      <c r="C203" s="4">
        <v>0.77180000000000004</v>
      </c>
    </row>
    <row r="204" spans="1:3" ht="15" customHeight="1">
      <c r="A204" s="75"/>
      <c r="B204" s="3"/>
      <c r="C204" s="5"/>
    </row>
    <row r="205" spans="1:3">
      <c r="A205" s="75"/>
      <c r="B205" s="6" t="s">
        <v>214</v>
      </c>
      <c r="C205" s="7">
        <v>4363.3</v>
      </c>
    </row>
    <row r="206" spans="1:3" ht="15" customHeight="1">
      <c r="A206" s="75"/>
      <c r="B206" s="3"/>
      <c r="C206" s="5"/>
    </row>
    <row r="207" spans="1:3" ht="15.75" customHeight="1" thickBot="1">
      <c r="A207" s="76"/>
      <c r="B207" s="8" t="s">
        <v>9</v>
      </c>
      <c r="C207" s="9">
        <v>15312.51</v>
      </c>
    </row>
    <row r="208" spans="1:3" ht="15" customHeight="1">
      <c r="A208" s="74" t="s">
        <v>33</v>
      </c>
      <c r="B208" s="6" t="s">
        <v>2</v>
      </c>
      <c r="C208" s="5"/>
    </row>
    <row r="209" spans="1:3" ht="15" customHeight="1">
      <c r="A209" s="75"/>
      <c r="B209" s="3" t="s">
        <v>3</v>
      </c>
      <c r="C209" s="11">
        <v>820</v>
      </c>
    </row>
    <row r="210" spans="1:3" ht="15" customHeight="1">
      <c r="A210" s="75"/>
      <c r="B210" s="3" t="s">
        <v>4</v>
      </c>
      <c r="C210" s="11">
        <v>751</v>
      </c>
    </row>
    <row r="211" spans="1:3" ht="15" customHeight="1">
      <c r="A211" s="75"/>
      <c r="B211" s="3" t="s">
        <v>5</v>
      </c>
      <c r="C211" s="4">
        <v>0.91590000000000005</v>
      </c>
    </row>
    <row r="212" spans="1:3" ht="15" customHeight="1">
      <c r="A212" s="75"/>
      <c r="B212" s="3"/>
      <c r="C212" s="5"/>
    </row>
    <row r="213" spans="1:3" ht="15" customHeight="1">
      <c r="A213" s="75"/>
      <c r="B213" s="6" t="s">
        <v>6</v>
      </c>
      <c r="C213" s="5"/>
    </row>
    <row r="214" spans="1:3" ht="15" customHeight="1">
      <c r="A214" s="75"/>
      <c r="B214" s="3" t="s">
        <v>7</v>
      </c>
      <c r="C214" s="11">
        <v>657</v>
      </c>
    </row>
    <row r="215" spans="1:3" ht="15" customHeight="1">
      <c r="A215" s="75"/>
      <c r="B215" s="3" t="s">
        <v>8</v>
      </c>
      <c r="C215" s="4">
        <v>0.87480000000000002</v>
      </c>
    </row>
    <row r="216" spans="1:3" ht="15" customHeight="1">
      <c r="A216" s="75"/>
      <c r="B216" s="3"/>
      <c r="C216" s="5"/>
    </row>
    <row r="217" spans="1:3">
      <c r="A217" s="75"/>
      <c r="B217" s="6" t="s">
        <v>214</v>
      </c>
      <c r="C217" s="7">
        <v>2871.29</v>
      </c>
    </row>
    <row r="218" spans="1:3" ht="15" customHeight="1">
      <c r="A218" s="75"/>
      <c r="B218" s="3"/>
      <c r="C218" s="5"/>
    </row>
    <row r="219" spans="1:3" ht="15.75" customHeight="1" thickBot="1">
      <c r="A219" s="76"/>
      <c r="B219" s="8" t="s">
        <v>9</v>
      </c>
      <c r="C219" s="9">
        <v>23461.32</v>
      </c>
    </row>
    <row r="220" spans="1:3" ht="15" customHeight="1">
      <c r="A220" s="74" t="s">
        <v>40</v>
      </c>
      <c r="B220" s="6" t="s">
        <v>2</v>
      </c>
      <c r="C220" s="5"/>
    </row>
    <row r="221" spans="1:3" ht="15" customHeight="1">
      <c r="A221" s="75"/>
      <c r="B221" s="3" t="s">
        <v>3</v>
      </c>
      <c r="C221" s="11">
        <v>2406</v>
      </c>
    </row>
    <row r="222" spans="1:3" ht="15" customHeight="1">
      <c r="A222" s="75"/>
      <c r="B222" s="3" t="s">
        <v>4</v>
      </c>
      <c r="C222" s="11">
        <v>1651</v>
      </c>
    </row>
    <row r="223" spans="1:3" ht="15" customHeight="1">
      <c r="A223" s="75"/>
      <c r="B223" s="3" t="s">
        <v>5</v>
      </c>
      <c r="C223" s="4">
        <v>0.68620000000000003</v>
      </c>
    </row>
    <row r="224" spans="1:3" ht="15" customHeight="1">
      <c r="A224" s="75"/>
      <c r="B224" s="3"/>
      <c r="C224" s="5"/>
    </row>
    <row r="225" spans="1:3" ht="15" customHeight="1">
      <c r="A225" s="75"/>
      <c r="B225" s="6" t="s">
        <v>6</v>
      </c>
      <c r="C225" s="5"/>
    </row>
    <row r="226" spans="1:3" ht="15" customHeight="1">
      <c r="A226" s="75"/>
      <c r="B226" s="3" t="s">
        <v>7</v>
      </c>
      <c r="C226" s="11">
        <v>1398</v>
      </c>
    </row>
    <row r="227" spans="1:3" ht="15" customHeight="1">
      <c r="A227" s="75"/>
      <c r="B227" s="3" t="s">
        <v>8</v>
      </c>
      <c r="C227" s="4">
        <v>0.8468</v>
      </c>
    </row>
    <row r="228" spans="1:3" ht="15" customHeight="1">
      <c r="A228" s="75"/>
      <c r="B228" s="3"/>
      <c r="C228" s="5"/>
    </row>
    <row r="229" spans="1:3">
      <c r="A229" s="75"/>
      <c r="B229" s="6" t="s">
        <v>214</v>
      </c>
      <c r="C229" s="7">
        <v>3808.07</v>
      </c>
    </row>
    <row r="230" spans="1:3" ht="15" customHeight="1">
      <c r="A230" s="75"/>
      <c r="B230" s="3"/>
      <c r="C230" s="5"/>
    </row>
    <row r="231" spans="1:3" ht="15.75" customHeight="1" thickBot="1">
      <c r="A231" s="76"/>
      <c r="B231" s="8" t="s">
        <v>9</v>
      </c>
      <c r="C231" s="9">
        <v>25170.28</v>
      </c>
    </row>
    <row r="232" spans="1:3" ht="15" customHeight="1">
      <c r="A232" s="74" t="s">
        <v>19</v>
      </c>
      <c r="B232" s="6" t="s">
        <v>2</v>
      </c>
      <c r="C232" s="5"/>
    </row>
    <row r="233" spans="1:3" ht="15" customHeight="1">
      <c r="A233" s="75"/>
      <c r="B233" s="3" t="s">
        <v>3</v>
      </c>
      <c r="C233" s="11">
        <v>960</v>
      </c>
    </row>
    <row r="234" spans="1:3" ht="15" customHeight="1">
      <c r="A234" s="75"/>
      <c r="B234" s="3" t="s">
        <v>4</v>
      </c>
      <c r="C234" s="11">
        <v>808</v>
      </c>
    </row>
    <row r="235" spans="1:3" ht="15" customHeight="1">
      <c r="A235" s="75"/>
      <c r="B235" s="3" t="s">
        <v>5</v>
      </c>
      <c r="C235" s="4">
        <v>0.8417</v>
      </c>
    </row>
    <row r="236" spans="1:3" ht="15" customHeight="1">
      <c r="A236" s="75"/>
      <c r="B236" s="3"/>
      <c r="C236" s="5"/>
    </row>
    <row r="237" spans="1:3" ht="15" customHeight="1">
      <c r="A237" s="75"/>
      <c r="B237" s="6" t="s">
        <v>6</v>
      </c>
      <c r="C237" s="5"/>
    </row>
    <row r="238" spans="1:3" ht="15" customHeight="1">
      <c r="A238" s="75"/>
      <c r="B238" s="3" t="s">
        <v>7</v>
      </c>
      <c r="C238" s="11">
        <v>703</v>
      </c>
    </row>
    <row r="239" spans="1:3" ht="15" customHeight="1">
      <c r="A239" s="75"/>
      <c r="B239" s="3" t="s">
        <v>8</v>
      </c>
      <c r="C239" s="4">
        <v>0.87</v>
      </c>
    </row>
    <row r="240" spans="1:3" ht="15" customHeight="1">
      <c r="A240" s="75"/>
      <c r="B240" s="3"/>
      <c r="C240" s="5"/>
    </row>
    <row r="241" spans="1:3">
      <c r="A241" s="75"/>
      <c r="B241" s="6" t="s">
        <v>214</v>
      </c>
      <c r="C241" s="7">
        <v>8266.8799999999992</v>
      </c>
    </row>
    <row r="242" spans="1:3" ht="15" customHeight="1">
      <c r="A242" s="75"/>
      <c r="B242" s="3"/>
      <c r="C242" s="5"/>
    </row>
    <row r="243" spans="1:3" ht="15.75" customHeight="1" thickBot="1">
      <c r="A243" s="76"/>
      <c r="B243" s="8" t="s">
        <v>9</v>
      </c>
      <c r="C243" s="9">
        <v>45829.38</v>
      </c>
    </row>
    <row r="244" spans="1:3" ht="15" customHeight="1">
      <c r="A244" s="74" t="s">
        <v>27</v>
      </c>
      <c r="B244" s="6" t="s">
        <v>2</v>
      </c>
      <c r="C244" s="5"/>
    </row>
    <row r="245" spans="1:3" ht="15" customHeight="1">
      <c r="A245" s="75"/>
      <c r="B245" s="3" t="s">
        <v>3</v>
      </c>
      <c r="C245" s="11">
        <v>482</v>
      </c>
    </row>
    <row r="246" spans="1:3" ht="15" customHeight="1">
      <c r="A246" s="75"/>
      <c r="B246" s="3" t="s">
        <v>4</v>
      </c>
      <c r="C246" s="11">
        <v>380</v>
      </c>
    </row>
    <row r="247" spans="1:3" ht="15" customHeight="1">
      <c r="A247" s="75"/>
      <c r="B247" s="3" t="s">
        <v>5</v>
      </c>
      <c r="C247" s="4">
        <v>0.78839999999999999</v>
      </c>
    </row>
    <row r="248" spans="1:3" ht="15" customHeight="1">
      <c r="A248" s="75"/>
      <c r="B248" s="3"/>
      <c r="C248" s="5"/>
    </row>
    <row r="249" spans="1:3" ht="15" customHeight="1">
      <c r="A249" s="75"/>
      <c r="B249" s="6" t="s">
        <v>6</v>
      </c>
      <c r="C249" s="5"/>
    </row>
    <row r="250" spans="1:3" ht="15" customHeight="1">
      <c r="A250" s="75"/>
      <c r="B250" s="3" t="s">
        <v>7</v>
      </c>
      <c r="C250" s="11">
        <v>360</v>
      </c>
    </row>
    <row r="251" spans="1:3" ht="15" customHeight="1">
      <c r="A251" s="75"/>
      <c r="B251" s="3" t="s">
        <v>8</v>
      </c>
      <c r="C251" s="4">
        <v>0.94740000000000002</v>
      </c>
    </row>
    <row r="252" spans="1:3" ht="15" customHeight="1">
      <c r="A252" s="75"/>
      <c r="B252" s="3"/>
      <c r="C252" s="5"/>
    </row>
    <row r="253" spans="1:3">
      <c r="A253" s="75"/>
      <c r="B253" s="6" t="s">
        <v>214</v>
      </c>
      <c r="C253" s="7">
        <v>3772.82</v>
      </c>
    </row>
    <row r="254" spans="1:3" ht="15" customHeight="1">
      <c r="A254" s="75"/>
      <c r="B254" s="3"/>
      <c r="C254" s="5"/>
    </row>
    <row r="255" spans="1:3" ht="15.75" customHeight="1" thickBot="1">
      <c r="A255" s="76"/>
      <c r="B255" s="8" t="s">
        <v>9</v>
      </c>
      <c r="C255" s="9">
        <v>35194.36</v>
      </c>
    </row>
    <row r="256" spans="1:3" ht="15" customHeight="1">
      <c r="A256" s="74" t="s">
        <v>31</v>
      </c>
      <c r="B256" s="6" t="s">
        <v>2</v>
      </c>
      <c r="C256" s="5"/>
    </row>
    <row r="257" spans="1:3" ht="15" customHeight="1">
      <c r="A257" s="75"/>
      <c r="B257" s="3" t="s">
        <v>3</v>
      </c>
      <c r="C257" s="11">
        <v>1072</v>
      </c>
    </row>
    <row r="258" spans="1:3" ht="15" customHeight="1">
      <c r="A258" s="75"/>
      <c r="B258" s="3" t="s">
        <v>4</v>
      </c>
      <c r="C258" s="11">
        <v>930</v>
      </c>
    </row>
    <row r="259" spans="1:3" ht="15" customHeight="1">
      <c r="A259" s="75"/>
      <c r="B259" s="3" t="s">
        <v>5</v>
      </c>
      <c r="C259" s="4">
        <v>0.86750000000000005</v>
      </c>
    </row>
    <row r="260" spans="1:3" ht="15" customHeight="1">
      <c r="A260" s="75"/>
      <c r="B260" s="3"/>
      <c r="C260" s="5"/>
    </row>
    <row r="261" spans="1:3" ht="15" customHeight="1">
      <c r="A261" s="75"/>
      <c r="B261" s="6" t="s">
        <v>6</v>
      </c>
      <c r="C261" s="5"/>
    </row>
    <row r="262" spans="1:3" ht="15" customHeight="1">
      <c r="A262" s="75"/>
      <c r="B262" s="3" t="s">
        <v>7</v>
      </c>
      <c r="C262" s="58">
        <v>837</v>
      </c>
    </row>
    <row r="263" spans="1:3" ht="15" customHeight="1">
      <c r="A263" s="75"/>
      <c r="B263" s="3" t="s">
        <v>8</v>
      </c>
      <c r="C263" s="4">
        <v>0.9</v>
      </c>
    </row>
    <row r="264" spans="1:3" ht="15" customHeight="1">
      <c r="A264" s="75"/>
      <c r="B264" s="3"/>
      <c r="C264" s="59"/>
    </row>
    <row r="265" spans="1:3">
      <c r="A265" s="75"/>
      <c r="B265" s="6" t="s">
        <v>214</v>
      </c>
      <c r="C265" s="7">
        <v>7147.94</v>
      </c>
    </row>
    <row r="266" spans="1:3" ht="15" customHeight="1">
      <c r="A266" s="75"/>
      <c r="B266" s="3"/>
      <c r="C266" s="59"/>
    </row>
    <row r="267" spans="1:3" ht="15.75" customHeight="1" thickBot="1">
      <c r="A267" s="76"/>
      <c r="B267" s="8" t="s">
        <v>9</v>
      </c>
      <c r="C267" s="9">
        <v>41555</v>
      </c>
    </row>
    <row r="268" spans="1:3" ht="15" customHeight="1">
      <c r="A268" s="74" t="s">
        <v>23</v>
      </c>
      <c r="B268" s="6" t="s">
        <v>2</v>
      </c>
      <c r="C268" s="5"/>
    </row>
    <row r="269" spans="1:3" ht="15" customHeight="1">
      <c r="A269" s="75"/>
      <c r="B269" s="3" t="s">
        <v>3</v>
      </c>
      <c r="C269" s="11">
        <v>267</v>
      </c>
    </row>
    <row r="270" spans="1:3" ht="15" customHeight="1">
      <c r="A270" s="75"/>
      <c r="B270" s="3" t="s">
        <v>4</v>
      </c>
      <c r="C270" s="11">
        <v>248</v>
      </c>
    </row>
    <row r="271" spans="1:3" ht="15" customHeight="1">
      <c r="A271" s="75"/>
      <c r="B271" s="3" t="s">
        <v>5</v>
      </c>
      <c r="C271" s="4">
        <v>0.92879999999999996</v>
      </c>
    </row>
    <row r="272" spans="1:3" ht="15" customHeight="1">
      <c r="A272" s="75"/>
      <c r="B272" s="3"/>
      <c r="C272" s="5"/>
    </row>
    <row r="273" spans="1:3" ht="15" customHeight="1">
      <c r="A273" s="75"/>
      <c r="B273" s="6" t="s">
        <v>6</v>
      </c>
      <c r="C273" s="5"/>
    </row>
    <row r="274" spans="1:3" ht="15" customHeight="1">
      <c r="A274" s="75"/>
      <c r="B274" s="3" t="s">
        <v>7</v>
      </c>
      <c r="C274" s="11">
        <v>227</v>
      </c>
    </row>
    <row r="275" spans="1:3" ht="15" customHeight="1">
      <c r="A275" s="75"/>
      <c r="B275" s="3" t="s">
        <v>8</v>
      </c>
      <c r="C275" s="4">
        <v>0.9153</v>
      </c>
    </row>
    <row r="276" spans="1:3" ht="15" customHeight="1">
      <c r="A276" s="75"/>
      <c r="B276" s="3"/>
      <c r="C276" s="5"/>
    </row>
    <row r="277" spans="1:3">
      <c r="A277" s="75"/>
      <c r="B277" s="6" t="s">
        <v>214</v>
      </c>
      <c r="C277" s="7">
        <v>14220.19</v>
      </c>
    </row>
    <row r="278" spans="1:3" ht="15" customHeight="1">
      <c r="A278" s="75"/>
      <c r="B278" s="3"/>
      <c r="C278" s="5"/>
    </row>
    <row r="279" spans="1:3" ht="15.75" customHeight="1" thickBot="1">
      <c r="A279" s="76"/>
      <c r="B279" s="8" t="s">
        <v>9</v>
      </c>
      <c r="C279" s="9">
        <v>45539.31</v>
      </c>
    </row>
    <row r="280" spans="1:3" ht="15" customHeight="1">
      <c r="A280" s="74" t="s">
        <v>10</v>
      </c>
      <c r="B280" s="6" t="s">
        <v>2</v>
      </c>
      <c r="C280" s="5"/>
    </row>
    <row r="281" spans="1:3" ht="15" customHeight="1">
      <c r="A281" s="75"/>
      <c r="B281" s="3" t="s">
        <v>3</v>
      </c>
      <c r="C281" s="11">
        <v>448</v>
      </c>
    </row>
    <row r="282" spans="1:3" ht="15" customHeight="1">
      <c r="A282" s="75"/>
      <c r="B282" s="3" t="s">
        <v>4</v>
      </c>
      <c r="C282" s="11">
        <v>378</v>
      </c>
    </row>
    <row r="283" spans="1:3" ht="15" customHeight="1">
      <c r="A283" s="75"/>
      <c r="B283" s="3" t="s">
        <v>5</v>
      </c>
      <c r="C283" s="4">
        <v>0.84379999999999999</v>
      </c>
    </row>
    <row r="284" spans="1:3" ht="15" customHeight="1">
      <c r="A284" s="75"/>
      <c r="B284" s="3"/>
      <c r="C284" s="5"/>
    </row>
    <row r="285" spans="1:3" ht="15" customHeight="1">
      <c r="A285" s="75"/>
      <c r="B285" s="6" t="s">
        <v>6</v>
      </c>
      <c r="C285" s="5"/>
    </row>
    <row r="286" spans="1:3" ht="15" customHeight="1">
      <c r="A286" s="75"/>
      <c r="B286" s="3" t="s">
        <v>7</v>
      </c>
      <c r="C286" s="11">
        <v>341</v>
      </c>
    </row>
    <row r="287" spans="1:3" ht="15" customHeight="1">
      <c r="A287" s="75"/>
      <c r="B287" s="3" t="s">
        <v>8</v>
      </c>
      <c r="C287" s="4">
        <v>0.90210000000000001</v>
      </c>
    </row>
    <row r="288" spans="1:3" ht="15" customHeight="1">
      <c r="A288" s="75"/>
      <c r="B288" s="3"/>
      <c r="C288" s="5"/>
    </row>
    <row r="289" spans="1:3">
      <c r="A289" s="75"/>
      <c r="B289" s="6" t="s">
        <v>214</v>
      </c>
      <c r="C289" s="7">
        <v>7010.14</v>
      </c>
    </row>
    <row r="290" spans="1:3" ht="15" customHeight="1">
      <c r="A290" s="75"/>
      <c r="B290" s="3"/>
      <c r="C290" s="5"/>
    </row>
    <row r="291" spans="1:3" ht="15.75" customHeight="1" thickBot="1">
      <c r="A291" s="76"/>
      <c r="B291" s="8" t="s">
        <v>9</v>
      </c>
      <c r="C291" s="9">
        <v>39410.300000000003</v>
      </c>
    </row>
    <row r="292" spans="1:3" ht="15" customHeight="1">
      <c r="A292" s="74" t="s">
        <v>24</v>
      </c>
      <c r="B292" s="6" t="s">
        <v>2</v>
      </c>
      <c r="C292" s="5"/>
    </row>
    <row r="293" spans="1:3" ht="15" customHeight="1">
      <c r="A293" s="75"/>
      <c r="B293" s="3" t="s">
        <v>3</v>
      </c>
      <c r="C293" s="11">
        <v>309</v>
      </c>
    </row>
    <row r="294" spans="1:3" ht="15" customHeight="1">
      <c r="A294" s="75"/>
      <c r="B294" s="3" t="s">
        <v>4</v>
      </c>
      <c r="C294" s="11">
        <v>207</v>
      </c>
    </row>
    <row r="295" spans="1:3" ht="15" customHeight="1">
      <c r="A295" s="75"/>
      <c r="B295" s="3" t="s">
        <v>5</v>
      </c>
      <c r="C295" s="4">
        <v>0.66990000000000005</v>
      </c>
    </row>
    <row r="296" spans="1:3" ht="15" customHeight="1">
      <c r="A296" s="75"/>
      <c r="B296" s="3"/>
      <c r="C296" s="5"/>
    </row>
    <row r="297" spans="1:3" ht="15" customHeight="1">
      <c r="A297" s="75"/>
      <c r="B297" s="6" t="s">
        <v>6</v>
      </c>
      <c r="C297" s="5"/>
    </row>
    <row r="298" spans="1:3" ht="15" customHeight="1">
      <c r="A298" s="75"/>
      <c r="B298" s="3" t="s">
        <v>7</v>
      </c>
      <c r="C298" s="11">
        <v>183</v>
      </c>
    </row>
    <row r="299" spans="1:3" ht="15" customHeight="1">
      <c r="A299" s="75"/>
      <c r="B299" s="3" t="s">
        <v>8</v>
      </c>
      <c r="C299" s="4">
        <v>0.8841</v>
      </c>
    </row>
    <row r="300" spans="1:3" ht="15" customHeight="1">
      <c r="A300" s="75"/>
      <c r="B300" s="3"/>
      <c r="C300" s="5"/>
    </row>
    <row r="301" spans="1:3">
      <c r="A301" s="75"/>
      <c r="B301" s="6" t="s">
        <v>214</v>
      </c>
      <c r="C301" s="7">
        <v>4428.76</v>
      </c>
    </row>
    <row r="302" spans="1:3" ht="15" customHeight="1">
      <c r="A302" s="75"/>
      <c r="B302" s="3"/>
      <c r="C302" s="5"/>
    </row>
    <row r="303" spans="1:3" ht="15.75" customHeight="1" thickBot="1">
      <c r="A303" s="76"/>
      <c r="B303" s="8" t="s">
        <v>9</v>
      </c>
      <c r="C303" s="9">
        <v>29820.959999999999</v>
      </c>
    </row>
    <row r="304" spans="1:3" ht="15" customHeight="1">
      <c r="A304" s="74" t="s">
        <v>32</v>
      </c>
      <c r="B304" s="6" t="s">
        <v>2</v>
      </c>
      <c r="C304" s="5"/>
    </row>
    <row r="305" spans="1:3" ht="15" customHeight="1">
      <c r="A305" s="75"/>
      <c r="B305" s="3" t="s">
        <v>3</v>
      </c>
      <c r="C305" s="11">
        <v>244</v>
      </c>
    </row>
    <row r="306" spans="1:3" ht="15" customHeight="1">
      <c r="A306" s="75"/>
      <c r="B306" s="3" t="s">
        <v>4</v>
      </c>
      <c r="C306" s="11">
        <v>211</v>
      </c>
    </row>
    <row r="307" spans="1:3" ht="15" customHeight="1">
      <c r="A307" s="75"/>
      <c r="B307" s="3" t="s">
        <v>5</v>
      </c>
      <c r="C307" s="4">
        <v>0.86480000000000001</v>
      </c>
    </row>
    <row r="308" spans="1:3" ht="15" customHeight="1">
      <c r="A308" s="75"/>
      <c r="B308" s="3"/>
      <c r="C308" s="5"/>
    </row>
    <row r="309" spans="1:3" ht="15" customHeight="1">
      <c r="A309" s="75"/>
      <c r="B309" s="6" t="s">
        <v>6</v>
      </c>
      <c r="C309" s="5"/>
    </row>
    <row r="310" spans="1:3" ht="15" customHeight="1">
      <c r="A310" s="75"/>
      <c r="B310" s="3" t="s">
        <v>7</v>
      </c>
      <c r="C310" s="11">
        <v>184</v>
      </c>
    </row>
    <row r="311" spans="1:3" ht="15" customHeight="1">
      <c r="A311" s="75"/>
      <c r="B311" s="3" t="s">
        <v>8</v>
      </c>
      <c r="C311" s="4">
        <v>0.872</v>
      </c>
    </row>
    <row r="312" spans="1:3" ht="15" customHeight="1">
      <c r="A312" s="75"/>
      <c r="B312" s="3"/>
      <c r="C312" s="5"/>
    </row>
    <row r="313" spans="1:3">
      <c r="A313" s="75"/>
      <c r="B313" s="6" t="s">
        <v>214</v>
      </c>
      <c r="C313" s="7">
        <v>8246.34</v>
      </c>
    </row>
    <row r="314" spans="1:3" ht="15" customHeight="1">
      <c r="A314" s="75"/>
      <c r="B314" s="3"/>
      <c r="C314" s="5"/>
    </row>
    <row r="315" spans="1:3" ht="15.75" customHeight="1" thickBot="1">
      <c r="A315" s="76"/>
      <c r="B315" s="8" t="s">
        <v>9</v>
      </c>
      <c r="C315" s="9">
        <v>40622.6</v>
      </c>
    </row>
    <row r="316" spans="1:3" ht="15" customHeight="1">
      <c r="A316" s="74" t="s">
        <v>36</v>
      </c>
      <c r="B316" s="6" t="s">
        <v>2</v>
      </c>
      <c r="C316" s="5"/>
    </row>
    <row r="317" spans="1:3" ht="15" customHeight="1">
      <c r="A317" s="75"/>
      <c r="B317" s="3" t="s">
        <v>3</v>
      </c>
      <c r="C317" s="11">
        <v>174</v>
      </c>
    </row>
    <row r="318" spans="1:3" ht="15" customHeight="1">
      <c r="A318" s="75"/>
      <c r="B318" s="3" t="s">
        <v>4</v>
      </c>
      <c r="C318" s="11">
        <v>140</v>
      </c>
    </row>
    <row r="319" spans="1:3" ht="15" customHeight="1">
      <c r="A319" s="75"/>
      <c r="B319" s="3" t="s">
        <v>5</v>
      </c>
      <c r="C319" s="4">
        <v>0.80459999999999998</v>
      </c>
    </row>
    <row r="320" spans="1:3" ht="15" customHeight="1">
      <c r="A320" s="75"/>
      <c r="B320" s="3"/>
      <c r="C320" s="5"/>
    </row>
    <row r="321" spans="1:3" ht="15" customHeight="1">
      <c r="A321" s="75"/>
      <c r="B321" s="6" t="s">
        <v>6</v>
      </c>
      <c r="C321" s="5"/>
    </row>
    <row r="322" spans="1:3" ht="15" customHeight="1">
      <c r="A322" s="75"/>
      <c r="B322" s="3" t="s">
        <v>7</v>
      </c>
      <c r="C322" s="11">
        <v>132</v>
      </c>
    </row>
    <row r="323" spans="1:3" ht="15" customHeight="1">
      <c r="A323" s="75"/>
      <c r="B323" s="3" t="s">
        <v>8</v>
      </c>
      <c r="C323" s="4">
        <v>0.94289999999999996</v>
      </c>
    </row>
    <row r="324" spans="1:3" ht="15" customHeight="1">
      <c r="A324" s="75"/>
      <c r="B324" s="3"/>
      <c r="C324" s="5"/>
    </row>
    <row r="325" spans="1:3">
      <c r="A325" s="75"/>
      <c r="B325" s="6" t="s">
        <v>214</v>
      </c>
      <c r="C325" s="7">
        <v>2129.1999999999998</v>
      </c>
    </row>
    <row r="326" spans="1:3" ht="15" customHeight="1">
      <c r="A326" s="75"/>
      <c r="B326" s="3"/>
      <c r="C326" s="5"/>
    </row>
    <row r="327" spans="1:3" ht="15.75" customHeight="1" thickBot="1">
      <c r="A327" s="76"/>
      <c r="B327" s="8" t="s">
        <v>9</v>
      </c>
      <c r="C327" s="9">
        <v>40756.120000000003</v>
      </c>
    </row>
    <row r="328" spans="1:3" ht="15" customHeight="1">
      <c r="A328" s="74" t="s">
        <v>163</v>
      </c>
      <c r="B328" s="6" t="s">
        <v>2</v>
      </c>
      <c r="C328" s="5"/>
    </row>
    <row r="329" spans="1:3" ht="15" customHeight="1">
      <c r="A329" s="75"/>
      <c r="B329" s="3" t="s">
        <v>3</v>
      </c>
      <c r="C329" s="11">
        <v>143</v>
      </c>
    </row>
    <row r="330" spans="1:3" ht="15" customHeight="1">
      <c r="A330" s="75"/>
      <c r="B330" s="3" t="s">
        <v>4</v>
      </c>
      <c r="C330" s="11">
        <v>75</v>
      </c>
    </row>
    <row r="331" spans="1:3" ht="15" customHeight="1">
      <c r="A331" s="75"/>
      <c r="B331" s="3" t="s">
        <v>5</v>
      </c>
      <c r="C331" s="4">
        <v>0.52449999999999997</v>
      </c>
    </row>
    <row r="332" spans="1:3" ht="15" customHeight="1">
      <c r="A332" s="75"/>
      <c r="B332" s="3"/>
      <c r="C332" s="5"/>
    </row>
    <row r="333" spans="1:3" ht="15" customHeight="1">
      <c r="A333" s="75"/>
      <c r="B333" s="6" t="s">
        <v>6</v>
      </c>
      <c r="C333" s="5"/>
    </row>
    <row r="334" spans="1:3" ht="15" customHeight="1">
      <c r="A334" s="75"/>
      <c r="B334" s="3" t="s">
        <v>7</v>
      </c>
      <c r="C334" s="11">
        <v>63</v>
      </c>
    </row>
    <row r="335" spans="1:3" ht="15" customHeight="1">
      <c r="A335" s="75"/>
      <c r="B335" s="3" t="s">
        <v>8</v>
      </c>
      <c r="C335" s="4">
        <v>0.84</v>
      </c>
    </row>
    <row r="336" spans="1:3" ht="15" customHeight="1">
      <c r="A336" s="75"/>
      <c r="B336" s="3"/>
      <c r="C336" s="5"/>
    </row>
    <row r="337" spans="1:3">
      <c r="A337" s="75"/>
      <c r="B337" s="6" t="s">
        <v>214</v>
      </c>
      <c r="C337" s="7">
        <v>988.19</v>
      </c>
    </row>
    <row r="338" spans="1:3" ht="15" customHeight="1">
      <c r="A338" s="75"/>
      <c r="B338" s="3"/>
      <c r="C338" s="5"/>
    </row>
    <row r="339" spans="1:3" ht="15.75" customHeight="1" thickBot="1">
      <c r="A339" s="76"/>
      <c r="B339" s="8" t="s">
        <v>9</v>
      </c>
      <c r="C339" s="9">
        <v>27544.97</v>
      </c>
    </row>
    <row r="340" spans="1:3" ht="15" customHeight="1">
      <c r="A340" s="74" t="s">
        <v>42</v>
      </c>
      <c r="B340" s="6" t="s">
        <v>2</v>
      </c>
      <c r="C340" s="5"/>
    </row>
    <row r="341" spans="1:3" ht="15" customHeight="1">
      <c r="A341" s="75"/>
      <c r="B341" s="3" t="s">
        <v>3</v>
      </c>
      <c r="C341" s="11">
        <v>153</v>
      </c>
    </row>
    <row r="342" spans="1:3" ht="15" customHeight="1">
      <c r="A342" s="75"/>
      <c r="B342" s="3" t="s">
        <v>4</v>
      </c>
      <c r="C342" s="11">
        <v>141</v>
      </c>
    </row>
    <row r="343" spans="1:3" ht="15" customHeight="1">
      <c r="A343" s="75"/>
      <c r="B343" s="3" t="s">
        <v>5</v>
      </c>
      <c r="C343" s="4">
        <v>0.92159999999999997</v>
      </c>
    </row>
    <row r="344" spans="1:3" ht="15" customHeight="1">
      <c r="A344" s="75"/>
      <c r="B344" s="3"/>
      <c r="C344" s="5"/>
    </row>
    <row r="345" spans="1:3" ht="15" customHeight="1">
      <c r="A345" s="75"/>
      <c r="B345" s="6" t="s">
        <v>6</v>
      </c>
      <c r="C345" s="5"/>
    </row>
    <row r="346" spans="1:3" ht="15" customHeight="1">
      <c r="A346" s="75"/>
      <c r="B346" s="3" t="s">
        <v>7</v>
      </c>
      <c r="C346" s="11">
        <v>133</v>
      </c>
    </row>
    <row r="347" spans="1:3" ht="15" customHeight="1">
      <c r="A347" s="75"/>
      <c r="B347" s="3" t="s">
        <v>8</v>
      </c>
      <c r="C347" s="4">
        <v>0.94330000000000003</v>
      </c>
    </row>
    <row r="348" spans="1:3" ht="15" customHeight="1">
      <c r="A348" s="75"/>
      <c r="B348" s="3"/>
      <c r="C348" s="5"/>
    </row>
    <row r="349" spans="1:3">
      <c r="A349" s="75"/>
      <c r="B349" s="6" t="s">
        <v>214</v>
      </c>
      <c r="C349" s="7">
        <v>3282.78</v>
      </c>
    </row>
    <row r="350" spans="1:3" ht="15" customHeight="1">
      <c r="A350" s="75"/>
      <c r="B350" s="3"/>
      <c r="C350" s="5"/>
    </row>
    <row r="351" spans="1:3" ht="15.75" customHeight="1" thickBot="1">
      <c r="A351" s="76"/>
      <c r="B351" s="8" t="s">
        <v>9</v>
      </c>
      <c r="C351" s="9">
        <v>28380.720000000001</v>
      </c>
    </row>
    <row r="352" spans="1:3" ht="15" customHeight="1">
      <c r="A352" s="74" t="s">
        <v>45</v>
      </c>
      <c r="B352" s="6" t="s">
        <v>2</v>
      </c>
      <c r="C352" s="5"/>
    </row>
    <row r="353" spans="1:3" ht="15" customHeight="1">
      <c r="A353" s="75"/>
      <c r="B353" s="3" t="s">
        <v>3</v>
      </c>
      <c r="C353" s="11">
        <v>618</v>
      </c>
    </row>
    <row r="354" spans="1:3" ht="15" customHeight="1">
      <c r="A354" s="75"/>
      <c r="B354" s="3" t="s">
        <v>4</v>
      </c>
      <c r="C354" s="11">
        <v>549</v>
      </c>
    </row>
    <row r="355" spans="1:3" ht="15" customHeight="1">
      <c r="A355" s="75"/>
      <c r="B355" s="3" t="s">
        <v>5</v>
      </c>
      <c r="C355" s="4">
        <v>0.88829999999999998</v>
      </c>
    </row>
    <row r="356" spans="1:3" ht="15" customHeight="1">
      <c r="A356" s="75"/>
      <c r="B356" s="3"/>
      <c r="C356" s="5"/>
    </row>
    <row r="357" spans="1:3" ht="15" customHeight="1">
      <c r="A357" s="75"/>
      <c r="B357" s="6" t="s">
        <v>6</v>
      </c>
      <c r="C357" s="5"/>
    </row>
    <row r="358" spans="1:3" ht="15" customHeight="1">
      <c r="A358" s="75"/>
      <c r="B358" s="3" t="s">
        <v>7</v>
      </c>
      <c r="C358" s="11">
        <v>486</v>
      </c>
    </row>
    <row r="359" spans="1:3" ht="15" customHeight="1">
      <c r="A359" s="75"/>
      <c r="B359" s="3" t="s">
        <v>8</v>
      </c>
      <c r="C359" s="4">
        <v>0.88519999999999999</v>
      </c>
    </row>
    <row r="360" spans="1:3" ht="15" customHeight="1">
      <c r="A360" s="75"/>
      <c r="B360" s="3"/>
      <c r="C360" s="5"/>
    </row>
    <row r="361" spans="1:3">
      <c r="A361" s="75"/>
      <c r="B361" s="6" t="s">
        <v>214</v>
      </c>
      <c r="C361" s="7">
        <v>5631.64</v>
      </c>
    </row>
    <row r="362" spans="1:3" ht="15" customHeight="1">
      <c r="A362" s="75"/>
      <c r="B362" s="3"/>
      <c r="C362" s="5"/>
    </row>
    <row r="363" spans="1:3" ht="15.75" customHeight="1" thickBot="1">
      <c r="A363" s="76"/>
      <c r="B363" s="8" t="s">
        <v>9</v>
      </c>
      <c r="C363" s="9">
        <v>31676.73</v>
      </c>
    </row>
    <row r="364" spans="1:3" ht="15" customHeight="1">
      <c r="A364" s="74" t="s">
        <v>189</v>
      </c>
      <c r="B364" s="6" t="s">
        <v>2</v>
      </c>
      <c r="C364" s="5"/>
    </row>
    <row r="365" spans="1:3" ht="15" customHeight="1">
      <c r="A365" s="75"/>
      <c r="B365" s="3" t="s">
        <v>3</v>
      </c>
      <c r="C365" s="11">
        <v>252</v>
      </c>
    </row>
    <row r="366" spans="1:3" ht="15" customHeight="1">
      <c r="A366" s="75"/>
      <c r="B366" s="3" t="s">
        <v>4</v>
      </c>
      <c r="C366" s="11">
        <v>239</v>
      </c>
    </row>
    <row r="367" spans="1:3" ht="15" customHeight="1">
      <c r="A367" s="75"/>
      <c r="B367" s="3" t="s">
        <v>5</v>
      </c>
      <c r="C367" s="4">
        <v>0.94840000000000002</v>
      </c>
    </row>
    <row r="368" spans="1:3" ht="15" customHeight="1">
      <c r="A368" s="75"/>
      <c r="B368" s="3"/>
      <c r="C368" s="5"/>
    </row>
    <row r="369" spans="1:3" ht="15" customHeight="1">
      <c r="A369" s="75"/>
      <c r="B369" s="6" t="s">
        <v>6</v>
      </c>
      <c r="C369" s="5"/>
    </row>
    <row r="370" spans="1:3" ht="15" customHeight="1">
      <c r="A370" s="75"/>
      <c r="B370" s="3" t="s">
        <v>7</v>
      </c>
      <c r="C370" s="11">
        <v>228</v>
      </c>
    </row>
    <row r="371" spans="1:3" ht="15" customHeight="1">
      <c r="A371" s="75"/>
      <c r="B371" s="3" t="s">
        <v>8</v>
      </c>
      <c r="C371" s="4">
        <v>0.95399999999999996</v>
      </c>
    </row>
    <row r="372" spans="1:3" ht="15" customHeight="1">
      <c r="A372" s="75"/>
      <c r="B372" s="3"/>
      <c r="C372" s="5"/>
    </row>
    <row r="373" spans="1:3">
      <c r="A373" s="75"/>
      <c r="B373" s="6" t="s">
        <v>214</v>
      </c>
      <c r="C373" s="7">
        <v>3609.02</v>
      </c>
    </row>
    <row r="374" spans="1:3" ht="15" customHeight="1">
      <c r="A374" s="75"/>
      <c r="B374" s="3"/>
      <c r="C374" s="5"/>
    </row>
    <row r="375" spans="1:3" ht="15.75" customHeight="1" thickBot="1">
      <c r="A375" s="76"/>
      <c r="B375" s="8" t="s">
        <v>9</v>
      </c>
      <c r="C375" s="9">
        <v>58185.919999999998</v>
      </c>
    </row>
    <row r="376" spans="1:3" ht="15" customHeight="1">
      <c r="A376" s="74" t="s">
        <v>192</v>
      </c>
      <c r="B376" s="6" t="s">
        <v>2</v>
      </c>
      <c r="C376" s="5"/>
    </row>
    <row r="377" spans="1:3" ht="15" customHeight="1">
      <c r="A377" s="75"/>
      <c r="B377" s="3" t="s">
        <v>3</v>
      </c>
      <c r="C377" s="11">
        <v>76</v>
      </c>
    </row>
    <row r="378" spans="1:3" ht="15" customHeight="1">
      <c r="A378" s="75"/>
      <c r="B378" s="3" t="s">
        <v>4</v>
      </c>
      <c r="C378" s="11">
        <v>39</v>
      </c>
    </row>
    <row r="379" spans="1:3" ht="15" customHeight="1">
      <c r="A379" s="75"/>
      <c r="B379" s="3" t="s">
        <v>5</v>
      </c>
      <c r="C379" s="4">
        <v>0.51319999999999999</v>
      </c>
    </row>
    <row r="380" spans="1:3" ht="15" customHeight="1">
      <c r="A380" s="75"/>
      <c r="B380" s="3"/>
      <c r="C380" s="5"/>
    </row>
    <row r="381" spans="1:3" ht="15" customHeight="1">
      <c r="A381" s="75"/>
      <c r="B381" s="6" t="s">
        <v>6</v>
      </c>
      <c r="C381" s="5"/>
    </row>
    <row r="382" spans="1:3" ht="15" customHeight="1">
      <c r="A382" s="75"/>
      <c r="B382" s="3" t="s">
        <v>7</v>
      </c>
      <c r="C382" s="11">
        <v>38</v>
      </c>
    </row>
    <row r="383" spans="1:3" ht="15" customHeight="1">
      <c r="A383" s="75"/>
      <c r="B383" s="3" t="s">
        <v>8</v>
      </c>
      <c r="C383" s="4">
        <v>0.97440000000000004</v>
      </c>
    </row>
    <row r="384" spans="1:3" ht="15" customHeight="1">
      <c r="A384" s="75"/>
      <c r="B384" s="3"/>
      <c r="C384" s="5"/>
    </row>
    <row r="385" spans="1:3">
      <c r="A385" s="75"/>
      <c r="B385" s="6" t="s">
        <v>214</v>
      </c>
      <c r="C385" s="7">
        <v>2186.52</v>
      </c>
    </row>
    <row r="386" spans="1:3" ht="15" customHeight="1">
      <c r="A386" s="75"/>
      <c r="B386" s="3"/>
      <c r="C386" s="5"/>
    </row>
    <row r="387" spans="1:3" ht="15.75" customHeight="1" thickBot="1">
      <c r="A387" s="76"/>
      <c r="B387" s="8" t="s">
        <v>9</v>
      </c>
      <c r="C387" s="9">
        <v>41615.440000000002</v>
      </c>
    </row>
    <row r="388" spans="1:3" ht="15" customHeight="1">
      <c r="A388" s="74" t="s">
        <v>43</v>
      </c>
      <c r="B388" s="6" t="s">
        <v>2</v>
      </c>
      <c r="C388" s="5"/>
    </row>
    <row r="389" spans="1:3" ht="15" customHeight="1">
      <c r="A389" s="75"/>
      <c r="B389" s="3" t="s">
        <v>3</v>
      </c>
      <c r="C389" s="11">
        <v>202</v>
      </c>
    </row>
    <row r="390" spans="1:3" ht="15" customHeight="1">
      <c r="A390" s="75"/>
      <c r="B390" s="3" t="s">
        <v>4</v>
      </c>
      <c r="C390" s="11">
        <v>179</v>
      </c>
    </row>
    <row r="391" spans="1:3" ht="15" customHeight="1">
      <c r="A391" s="75"/>
      <c r="B391" s="3" t="s">
        <v>5</v>
      </c>
      <c r="C391" s="4">
        <v>0.8861</v>
      </c>
    </row>
    <row r="392" spans="1:3" ht="15" customHeight="1">
      <c r="A392" s="75"/>
      <c r="B392" s="3"/>
      <c r="C392" s="5"/>
    </row>
    <row r="393" spans="1:3" ht="15" customHeight="1">
      <c r="A393" s="75"/>
      <c r="B393" s="6" t="s">
        <v>6</v>
      </c>
      <c r="C393" s="5"/>
    </row>
    <row r="394" spans="1:3" ht="15" customHeight="1">
      <c r="A394" s="75"/>
      <c r="B394" s="3" t="s">
        <v>7</v>
      </c>
      <c r="C394" s="11">
        <v>146</v>
      </c>
    </row>
    <row r="395" spans="1:3" ht="15" customHeight="1">
      <c r="A395" s="75"/>
      <c r="B395" s="3" t="s">
        <v>8</v>
      </c>
      <c r="C395" s="4">
        <v>0.81559999999999999</v>
      </c>
    </row>
    <row r="396" spans="1:3" ht="15" customHeight="1">
      <c r="A396" s="75"/>
      <c r="B396" s="3"/>
      <c r="C396" s="5"/>
    </row>
    <row r="397" spans="1:3">
      <c r="A397" s="75"/>
      <c r="B397" s="6" t="s">
        <v>214</v>
      </c>
      <c r="C397" s="7">
        <v>4846.0600000000004</v>
      </c>
    </row>
    <row r="398" spans="1:3" ht="15" customHeight="1">
      <c r="A398" s="75"/>
      <c r="B398" s="3"/>
      <c r="C398" s="5"/>
    </row>
    <row r="399" spans="1:3" ht="15.75" customHeight="1" thickBot="1">
      <c r="A399" s="76"/>
      <c r="B399" s="8" t="s">
        <v>9</v>
      </c>
      <c r="C399" s="9">
        <v>18029.240000000002</v>
      </c>
    </row>
    <row r="400" spans="1:3" ht="15" customHeight="1">
      <c r="A400" s="74" t="s">
        <v>162</v>
      </c>
      <c r="B400" s="6" t="s">
        <v>2</v>
      </c>
      <c r="C400" s="5"/>
    </row>
    <row r="401" spans="1:3" ht="15" customHeight="1">
      <c r="A401" s="75"/>
      <c r="B401" s="3" t="s">
        <v>3</v>
      </c>
      <c r="C401" s="11">
        <v>23</v>
      </c>
    </row>
    <row r="402" spans="1:3" ht="15" customHeight="1">
      <c r="A402" s="75"/>
      <c r="B402" s="3" t="s">
        <v>4</v>
      </c>
      <c r="C402" s="11">
        <v>11</v>
      </c>
    </row>
    <row r="403" spans="1:3" ht="15" customHeight="1">
      <c r="A403" s="75"/>
      <c r="B403" s="3" t="s">
        <v>5</v>
      </c>
      <c r="C403" s="4">
        <v>0.4783</v>
      </c>
    </row>
    <row r="404" spans="1:3" ht="15" customHeight="1">
      <c r="A404" s="75"/>
      <c r="B404" s="3"/>
      <c r="C404" s="5"/>
    </row>
    <row r="405" spans="1:3" ht="15" customHeight="1">
      <c r="A405" s="75"/>
      <c r="B405" s="6" t="s">
        <v>6</v>
      </c>
      <c r="C405" s="5"/>
    </row>
    <row r="406" spans="1:3" ht="15" customHeight="1">
      <c r="A406" s="75"/>
      <c r="B406" s="3" t="s">
        <v>7</v>
      </c>
      <c r="C406" s="11">
        <v>11</v>
      </c>
    </row>
    <row r="407" spans="1:3" ht="15" customHeight="1">
      <c r="A407" s="75"/>
      <c r="B407" s="3" t="s">
        <v>8</v>
      </c>
      <c r="C407" s="4">
        <v>1</v>
      </c>
    </row>
    <row r="408" spans="1:3" ht="15" customHeight="1">
      <c r="A408" s="75"/>
      <c r="B408" s="3"/>
      <c r="C408" s="5"/>
    </row>
    <row r="409" spans="1:3">
      <c r="A409" s="75"/>
      <c r="B409" s="6" t="s">
        <v>214</v>
      </c>
      <c r="C409" s="7">
        <v>4600.18</v>
      </c>
    </row>
    <row r="410" spans="1:3" ht="15" customHeight="1">
      <c r="A410" s="75"/>
      <c r="B410" s="3"/>
      <c r="C410" s="5"/>
    </row>
    <row r="411" spans="1:3" ht="15.75" customHeight="1" thickBot="1">
      <c r="A411" s="76"/>
      <c r="B411" s="8" t="s">
        <v>9</v>
      </c>
      <c r="C411" s="9">
        <v>12738.1</v>
      </c>
    </row>
    <row r="412" spans="1:3" ht="15" customHeight="1">
      <c r="A412" s="74" t="s">
        <v>46</v>
      </c>
      <c r="B412" s="6" t="s">
        <v>2</v>
      </c>
      <c r="C412" s="5"/>
    </row>
    <row r="413" spans="1:3" ht="15" customHeight="1">
      <c r="A413" s="75"/>
      <c r="B413" s="3" t="s">
        <v>3</v>
      </c>
      <c r="C413" s="11">
        <v>182</v>
      </c>
    </row>
    <row r="414" spans="1:3" ht="15" customHeight="1">
      <c r="A414" s="75"/>
      <c r="B414" s="3" t="s">
        <v>4</v>
      </c>
      <c r="C414" s="11">
        <v>127</v>
      </c>
    </row>
    <row r="415" spans="1:3" ht="15" customHeight="1">
      <c r="A415" s="75"/>
      <c r="B415" s="3" t="s">
        <v>5</v>
      </c>
      <c r="C415" s="4">
        <v>0.69779999999999998</v>
      </c>
    </row>
    <row r="416" spans="1:3" ht="15" customHeight="1">
      <c r="A416" s="75"/>
      <c r="B416" s="3"/>
      <c r="C416" s="5"/>
    </row>
    <row r="417" spans="1:3" ht="15" customHeight="1">
      <c r="A417" s="75"/>
      <c r="B417" s="6" t="s">
        <v>6</v>
      </c>
      <c r="C417" s="5"/>
    </row>
    <row r="418" spans="1:3" ht="15" customHeight="1">
      <c r="A418" s="75"/>
      <c r="B418" s="3" t="s">
        <v>7</v>
      </c>
      <c r="C418" s="58">
        <v>106</v>
      </c>
    </row>
    <row r="419" spans="1:3" ht="15" customHeight="1">
      <c r="A419" s="75"/>
      <c r="B419" s="3" t="s">
        <v>8</v>
      </c>
      <c r="C419" s="4">
        <v>0.83460000000000001</v>
      </c>
    </row>
    <row r="420" spans="1:3" ht="15" customHeight="1">
      <c r="A420" s="75"/>
      <c r="B420" s="3"/>
      <c r="C420" s="59"/>
    </row>
    <row r="421" spans="1:3">
      <c r="A421" s="75"/>
      <c r="B421" s="6" t="s">
        <v>214</v>
      </c>
      <c r="C421" s="7">
        <v>3901.1</v>
      </c>
    </row>
    <row r="422" spans="1:3" ht="15" customHeight="1">
      <c r="A422" s="75"/>
      <c r="B422" s="3"/>
      <c r="C422" s="59"/>
    </row>
    <row r="423" spans="1:3" ht="15.75" customHeight="1" thickBot="1">
      <c r="A423" s="76"/>
      <c r="B423" s="8" t="s">
        <v>9</v>
      </c>
      <c r="C423" s="9">
        <v>36368.04</v>
      </c>
    </row>
    <row r="424" spans="1:3" ht="15" customHeight="1">
      <c r="A424" s="74" t="s">
        <v>30</v>
      </c>
      <c r="B424" s="6" t="s">
        <v>2</v>
      </c>
      <c r="C424" s="5"/>
    </row>
    <row r="425" spans="1:3" ht="15" customHeight="1">
      <c r="A425" s="75"/>
      <c r="B425" s="3" t="s">
        <v>3</v>
      </c>
      <c r="C425" s="11">
        <v>164</v>
      </c>
    </row>
    <row r="426" spans="1:3" ht="15" customHeight="1">
      <c r="A426" s="75"/>
      <c r="B426" s="3" t="s">
        <v>4</v>
      </c>
      <c r="C426" s="11">
        <v>141</v>
      </c>
    </row>
    <row r="427" spans="1:3" ht="15" customHeight="1">
      <c r="A427" s="75"/>
      <c r="B427" s="3" t="s">
        <v>5</v>
      </c>
      <c r="C427" s="4">
        <v>0.85980000000000001</v>
      </c>
    </row>
    <row r="428" spans="1:3" ht="15" customHeight="1">
      <c r="A428" s="75"/>
      <c r="B428" s="3"/>
      <c r="C428" s="5"/>
    </row>
    <row r="429" spans="1:3" ht="15" customHeight="1">
      <c r="A429" s="75"/>
      <c r="B429" s="6" t="s">
        <v>6</v>
      </c>
      <c r="C429" s="5"/>
    </row>
    <row r="430" spans="1:3" ht="15" customHeight="1">
      <c r="A430" s="75"/>
      <c r="B430" s="3" t="s">
        <v>7</v>
      </c>
      <c r="C430" s="11">
        <v>108</v>
      </c>
    </row>
    <row r="431" spans="1:3" ht="15" customHeight="1">
      <c r="A431" s="75"/>
      <c r="B431" s="3" t="s">
        <v>8</v>
      </c>
      <c r="C431" s="4">
        <v>0.76600000000000001</v>
      </c>
    </row>
    <row r="432" spans="1:3" ht="15" customHeight="1">
      <c r="A432" s="75"/>
      <c r="B432" s="3"/>
      <c r="C432" s="5"/>
    </row>
    <row r="433" spans="1:3">
      <c r="A433" s="75"/>
      <c r="B433" s="6" t="s">
        <v>214</v>
      </c>
      <c r="C433" s="7">
        <v>5338.18</v>
      </c>
    </row>
    <row r="434" spans="1:3" ht="15" customHeight="1">
      <c r="A434" s="75"/>
      <c r="B434" s="3"/>
      <c r="C434" s="5"/>
    </row>
    <row r="435" spans="1:3" ht="15.75" customHeight="1" thickBot="1">
      <c r="A435" s="76"/>
      <c r="B435" s="8" t="s">
        <v>9</v>
      </c>
      <c r="C435" s="9">
        <v>32980.879999999997</v>
      </c>
    </row>
    <row r="436" spans="1:3" ht="15" customHeight="1">
      <c r="A436" s="74" t="s">
        <v>22</v>
      </c>
      <c r="B436" s="6" t="s">
        <v>2</v>
      </c>
      <c r="C436" s="5"/>
    </row>
    <row r="437" spans="1:3" ht="15" customHeight="1">
      <c r="A437" s="75"/>
      <c r="B437" s="3" t="s">
        <v>3</v>
      </c>
      <c r="C437" s="11">
        <v>30</v>
      </c>
    </row>
    <row r="438" spans="1:3" ht="15" customHeight="1">
      <c r="A438" s="75"/>
      <c r="B438" s="3" t="s">
        <v>4</v>
      </c>
      <c r="C438" s="11">
        <v>30</v>
      </c>
    </row>
    <row r="439" spans="1:3" ht="15" customHeight="1">
      <c r="A439" s="75"/>
      <c r="B439" s="3" t="s">
        <v>5</v>
      </c>
      <c r="C439" s="4">
        <v>1</v>
      </c>
    </row>
    <row r="440" spans="1:3" ht="15" customHeight="1">
      <c r="A440" s="75"/>
      <c r="B440" s="3"/>
      <c r="C440" s="5"/>
    </row>
    <row r="441" spans="1:3" ht="15" customHeight="1">
      <c r="A441" s="75"/>
      <c r="B441" s="6" t="s">
        <v>6</v>
      </c>
      <c r="C441" s="5"/>
    </row>
    <row r="442" spans="1:3" ht="15" customHeight="1">
      <c r="A442" s="75"/>
      <c r="B442" s="3" t="s">
        <v>7</v>
      </c>
      <c r="C442" s="11">
        <v>30</v>
      </c>
    </row>
    <row r="443" spans="1:3" ht="15" customHeight="1">
      <c r="A443" s="75"/>
      <c r="B443" s="3" t="s">
        <v>8</v>
      </c>
      <c r="C443" s="4">
        <v>1</v>
      </c>
    </row>
    <row r="444" spans="1:3" ht="15" customHeight="1">
      <c r="A444" s="75"/>
      <c r="B444" s="3"/>
      <c r="C444" s="5"/>
    </row>
    <row r="445" spans="1:3">
      <c r="A445" s="75"/>
      <c r="B445" s="6" t="s">
        <v>214</v>
      </c>
      <c r="C445" s="7">
        <v>2647.3</v>
      </c>
    </row>
    <row r="446" spans="1:3" ht="15" customHeight="1">
      <c r="A446" s="75"/>
      <c r="B446" s="3"/>
      <c r="C446" s="5"/>
    </row>
    <row r="447" spans="1:3" ht="15.75" customHeight="1" thickBot="1">
      <c r="A447" s="76"/>
      <c r="B447" s="8" t="s">
        <v>9</v>
      </c>
      <c r="C447" s="9">
        <v>40746.25</v>
      </c>
    </row>
    <row r="448" spans="1:3" ht="15" customHeight="1">
      <c r="A448" s="74" t="s">
        <v>193</v>
      </c>
      <c r="B448" s="6" t="s">
        <v>2</v>
      </c>
      <c r="C448" s="5"/>
    </row>
    <row r="449" spans="1:3" ht="15" customHeight="1">
      <c r="A449" s="75"/>
      <c r="B449" s="3" t="s">
        <v>3</v>
      </c>
      <c r="C449" s="11">
        <v>75</v>
      </c>
    </row>
    <row r="450" spans="1:3" ht="15" customHeight="1">
      <c r="A450" s="75"/>
      <c r="B450" s="3" t="s">
        <v>4</v>
      </c>
      <c r="C450" s="11">
        <v>51</v>
      </c>
    </row>
    <row r="451" spans="1:3" ht="15" customHeight="1">
      <c r="A451" s="75"/>
      <c r="B451" s="3" t="s">
        <v>5</v>
      </c>
      <c r="C451" s="4">
        <v>0.68</v>
      </c>
    </row>
    <row r="452" spans="1:3" ht="15" customHeight="1">
      <c r="A452" s="75"/>
      <c r="B452" s="3"/>
      <c r="C452" s="5"/>
    </row>
    <row r="453" spans="1:3" ht="15" customHeight="1">
      <c r="A453" s="75"/>
      <c r="B453" s="6" t="s">
        <v>6</v>
      </c>
      <c r="C453" s="5"/>
    </row>
    <row r="454" spans="1:3" ht="15" customHeight="1">
      <c r="A454" s="75"/>
      <c r="B454" s="3" t="s">
        <v>7</v>
      </c>
      <c r="C454" s="11">
        <v>39</v>
      </c>
    </row>
    <row r="455" spans="1:3" ht="15" customHeight="1">
      <c r="A455" s="75"/>
      <c r="B455" s="3" t="s">
        <v>8</v>
      </c>
      <c r="C455" s="4">
        <v>0.76470000000000005</v>
      </c>
    </row>
    <row r="456" spans="1:3" ht="15" customHeight="1">
      <c r="A456" s="75"/>
      <c r="B456" s="3"/>
      <c r="C456" s="5"/>
    </row>
    <row r="457" spans="1:3">
      <c r="A457" s="75"/>
      <c r="B457" s="6" t="s">
        <v>214</v>
      </c>
      <c r="C457" s="7">
        <v>2432.66</v>
      </c>
    </row>
    <row r="458" spans="1:3" ht="15" customHeight="1">
      <c r="A458" s="75"/>
      <c r="B458" s="3"/>
      <c r="C458" s="5"/>
    </row>
    <row r="459" spans="1:3" ht="16.5" customHeight="1" thickBot="1">
      <c r="A459" s="76"/>
      <c r="B459" s="8" t="s">
        <v>9</v>
      </c>
      <c r="C459" s="9">
        <v>34709.42</v>
      </c>
    </row>
    <row r="460" spans="1:3" ht="15" customHeight="1">
      <c r="A460" s="74" t="s">
        <v>47</v>
      </c>
      <c r="B460" s="6" t="s">
        <v>2</v>
      </c>
      <c r="C460" s="5"/>
    </row>
    <row r="461" spans="1:3" ht="15" customHeight="1">
      <c r="A461" s="75"/>
      <c r="B461" s="3" t="s">
        <v>3</v>
      </c>
      <c r="C461" s="11">
        <v>38</v>
      </c>
    </row>
    <row r="462" spans="1:3" ht="15" customHeight="1">
      <c r="A462" s="75"/>
      <c r="B462" s="3" t="s">
        <v>4</v>
      </c>
      <c r="C462" s="11">
        <v>35</v>
      </c>
    </row>
    <row r="463" spans="1:3" ht="15" customHeight="1">
      <c r="A463" s="75"/>
      <c r="B463" s="3" t="s">
        <v>5</v>
      </c>
      <c r="C463" s="4">
        <v>0.92110000000000003</v>
      </c>
    </row>
    <row r="464" spans="1:3" ht="15" customHeight="1">
      <c r="A464" s="75"/>
      <c r="B464" s="3"/>
      <c r="C464" s="5"/>
    </row>
    <row r="465" spans="1:3" ht="15" customHeight="1">
      <c r="A465" s="75"/>
      <c r="B465" s="6" t="s">
        <v>6</v>
      </c>
      <c r="C465" s="5"/>
    </row>
    <row r="466" spans="1:3" ht="15" customHeight="1">
      <c r="A466" s="75"/>
      <c r="B466" s="3" t="s">
        <v>7</v>
      </c>
      <c r="C466" s="11">
        <v>35</v>
      </c>
    </row>
    <row r="467" spans="1:3" ht="15" customHeight="1">
      <c r="A467" s="75"/>
      <c r="B467" s="3" t="s">
        <v>8</v>
      </c>
      <c r="C467" s="4">
        <v>1</v>
      </c>
    </row>
    <row r="468" spans="1:3" ht="15" customHeight="1">
      <c r="A468" s="75"/>
      <c r="B468" s="3"/>
      <c r="C468" s="5"/>
    </row>
    <row r="469" spans="1:3">
      <c r="A469" s="75"/>
      <c r="B469" s="6" t="s">
        <v>214</v>
      </c>
      <c r="C469" s="7">
        <v>5669.06</v>
      </c>
    </row>
    <row r="470" spans="1:3" ht="15" customHeight="1">
      <c r="A470" s="75"/>
      <c r="B470" s="3"/>
      <c r="C470" s="5"/>
    </row>
    <row r="471" spans="1:3" ht="15.75" customHeight="1" thickBot="1">
      <c r="A471" s="76"/>
      <c r="B471" s="8" t="s">
        <v>9</v>
      </c>
      <c r="C471" s="9">
        <v>51386.84</v>
      </c>
    </row>
    <row r="472" spans="1:3" ht="15" customHeight="1">
      <c r="A472" s="74" t="s">
        <v>44</v>
      </c>
      <c r="B472" s="6" t="s">
        <v>2</v>
      </c>
      <c r="C472" s="5"/>
    </row>
    <row r="473" spans="1:3" ht="15" customHeight="1">
      <c r="A473" s="75"/>
      <c r="B473" s="3" t="s">
        <v>3</v>
      </c>
      <c r="C473" s="11">
        <v>5</v>
      </c>
    </row>
    <row r="474" spans="1:3" ht="15" customHeight="1">
      <c r="A474" s="75"/>
      <c r="B474" s="3" t="s">
        <v>4</v>
      </c>
      <c r="C474" s="11">
        <v>5</v>
      </c>
    </row>
    <row r="475" spans="1:3" ht="15" customHeight="1">
      <c r="A475" s="75"/>
      <c r="B475" s="3" t="s">
        <v>5</v>
      </c>
      <c r="C475" s="4">
        <v>1</v>
      </c>
    </row>
    <row r="476" spans="1:3" ht="15" customHeight="1">
      <c r="A476" s="75"/>
      <c r="B476" s="3"/>
      <c r="C476" s="5"/>
    </row>
    <row r="477" spans="1:3" ht="15" customHeight="1">
      <c r="A477" s="75"/>
      <c r="B477" s="6" t="s">
        <v>6</v>
      </c>
      <c r="C477" s="5"/>
    </row>
    <row r="478" spans="1:3" ht="15" customHeight="1">
      <c r="A478" s="75"/>
      <c r="B478" s="3" t="s">
        <v>7</v>
      </c>
      <c r="C478" s="11">
        <v>5</v>
      </c>
    </row>
    <row r="479" spans="1:3" ht="15" customHeight="1">
      <c r="A479" s="75"/>
      <c r="B479" s="3" t="s">
        <v>8</v>
      </c>
      <c r="C479" s="4">
        <v>1</v>
      </c>
    </row>
    <row r="480" spans="1:3" ht="15" customHeight="1">
      <c r="A480" s="75"/>
      <c r="B480" s="3"/>
      <c r="C480" s="5"/>
    </row>
    <row r="481" spans="1:3">
      <c r="A481" s="75"/>
      <c r="B481" s="6" t="s">
        <v>214</v>
      </c>
      <c r="C481" s="7">
        <v>1282.04</v>
      </c>
    </row>
    <row r="482" spans="1:3" ht="15" customHeight="1">
      <c r="A482" s="75"/>
      <c r="B482" s="3"/>
      <c r="C482" s="5"/>
    </row>
    <row r="483" spans="1:3" ht="15.75" customHeight="1" thickBot="1">
      <c r="A483" s="76"/>
      <c r="B483" s="8" t="s">
        <v>9</v>
      </c>
      <c r="C483" s="9">
        <v>13663.56</v>
      </c>
    </row>
    <row r="484" spans="1:3" ht="15" customHeight="1">
      <c r="A484" s="74" t="s">
        <v>208</v>
      </c>
      <c r="B484" s="6" t="s">
        <v>2</v>
      </c>
      <c r="C484" s="5"/>
    </row>
    <row r="485" spans="1:3" ht="15" customHeight="1">
      <c r="A485" s="75"/>
      <c r="B485" s="3" t="s">
        <v>3</v>
      </c>
      <c r="C485" s="11">
        <v>1</v>
      </c>
    </row>
    <row r="486" spans="1:3" ht="15" customHeight="1">
      <c r="A486" s="75"/>
      <c r="B486" s="3" t="s">
        <v>4</v>
      </c>
      <c r="C486" s="11">
        <v>1</v>
      </c>
    </row>
    <row r="487" spans="1:3" ht="15" customHeight="1">
      <c r="A487" s="75"/>
      <c r="B487" s="3" t="s">
        <v>5</v>
      </c>
      <c r="C487" s="4">
        <v>1</v>
      </c>
    </row>
    <row r="488" spans="1:3" ht="15" customHeight="1">
      <c r="A488" s="75"/>
      <c r="B488" s="3"/>
      <c r="C488" s="5"/>
    </row>
    <row r="489" spans="1:3" ht="15" customHeight="1">
      <c r="A489" s="75"/>
      <c r="B489" s="6" t="s">
        <v>6</v>
      </c>
      <c r="C489" s="5"/>
    </row>
    <row r="490" spans="1:3" ht="15" customHeight="1">
      <c r="A490" s="75"/>
      <c r="B490" s="3" t="s">
        <v>7</v>
      </c>
      <c r="C490" s="11">
        <v>1</v>
      </c>
    </row>
    <row r="491" spans="1:3" ht="15" customHeight="1">
      <c r="A491" s="75"/>
      <c r="B491" s="3" t="s">
        <v>8</v>
      </c>
      <c r="C491" s="4">
        <v>1</v>
      </c>
    </row>
    <row r="492" spans="1:3" ht="15" customHeight="1">
      <c r="A492" s="75"/>
      <c r="B492" s="3"/>
      <c r="C492" s="5"/>
    </row>
    <row r="493" spans="1:3">
      <c r="A493" s="75"/>
      <c r="B493" s="6" t="s">
        <v>214</v>
      </c>
      <c r="C493" s="7" t="s">
        <v>215</v>
      </c>
    </row>
    <row r="494" spans="1:3" ht="15" customHeight="1">
      <c r="A494" s="75"/>
      <c r="B494" s="3"/>
      <c r="C494" s="5"/>
    </row>
    <row r="495" spans="1:3" ht="15.75" customHeight="1" thickBot="1">
      <c r="A495" s="76"/>
      <c r="B495" s="8" t="s">
        <v>9</v>
      </c>
      <c r="C495" s="9">
        <v>55348.44</v>
      </c>
    </row>
    <row r="496" spans="1:3" ht="15" customHeight="1">
      <c r="A496" s="74" t="s">
        <v>209</v>
      </c>
      <c r="B496" s="6" t="s">
        <v>2</v>
      </c>
      <c r="C496" s="5"/>
    </row>
    <row r="497" spans="1:3" ht="15" customHeight="1">
      <c r="A497" s="75"/>
      <c r="B497" s="3" t="s">
        <v>3</v>
      </c>
      <c r="C497" s="11">
        <v>283</v>
      </c>
    </row>
    <row r="498" spans="1:3" ht="15" customHeight="1">
      <c r="A498" s="75"/>
      <c r="B498" s="3" t="s">
        <v>4</v>
      </c>
      <c r="C498" s="11">
        <v>271</v>
      </c>
    </row>
    <row r="499" spans="1:3" ht="15" customHeight="1">
      <c r="A499" s="75"/>
      <c r="B499" s="3" t="s">
        <v>5</v>
      </c>
      <c r="C499" s="4">
        <v>0.95760000000000001</v>
      </c>
    </row>
    <row r="500" spans="1:3" ht="15" customHeight="1">
      <c r="A500" s="75"/>
      <c r="B500" s="3"/>
      <c r="C500" s="5"/>
    </row>
    <row r="501" spans="1:3" ht="15" customHeight="1">
      <c r="A501" s="75"/>
      <c r="B501" s="6" t="s">
        <v>6</v>
      </c>
      <c r="C501" s="5"/>
    </row>
    <row r="502" spans="1:3" ht="15" customHeight="1">
      <c r="A502" s="75"/>
      <c r="B502" s="3" t="s">
        <v>7</v>
      </c>
      <c r="C502" s="11">
        <v>258</v>
      </c>
    </row>
    <row r="503" spans="1:3" ht="15" customHeight="1">
      <c r="A503" s="75"/>
      <c r="B503" s="3" t="s">
        <v>8</v>
      </c>
      <c r="C503" s="4">
        <v>0.95199999999999996</v>
      </c>
    </row>
    <row r="504" spans="1:3" ht="15" customHeight="1">
      <c r="A504" s="75"/>
      <c r="B504" s="3"/>
      <c r="C504" s="5"/>
    </row>
    <row r="505" spans="1:3">
      <c r="A505" s="75"/>
      <c r="B505" s="6" t="s">
        <v>214</v>
      </c>
      <c r="C505" s="7">
        <v>1956.1</v>
      </c>
    </row>
    <row r="506" spans="1:3" ht="15" customHeight="1">
      <c r="A506" s="75"/>
      <c r="B506" s="3"/>
      <c r="C506" s="5"/>
    </row>
    <row r="507" spans="1:3" ht="15.75" customHeight="1" thickBot="1">
      <c r="A507" s="76"/>
      <c r="B507" s="8" t="s">
        <v>9</v>
      </c>
      <c r="C507" s="9">
        <v>67077.56</v>
      </c>
    </row>
    <row r="508" spans="1:3" ht="15" customHeight="1">
      <c r="A508" s="74" t="s">
        <v>218</v>
      </c>
      <c r="B508" s="6" t="s">
        <v>2</v>
      </c>
      <c r="C508" s="5"/>
    </row>
    <row r="509" spans="1:3" ht="15" customHeight="1">
      <c r="A509" s="75"/>
      <c r="B509" s="3" t="s">
        <v>3</v>
      </c>
      <c r="C509" s="11">
        <v>5974</v>
      </c>
    </row>
    <row r="510" spans="1:3" ht="15" customHeight="1">
      <c r="A510" s="75"/>
      <c r="B510" s="3" t="s">
        <v>4</v>
      </c>
      <c r="C510" s="11">
        <v>3695</v>
      </c>
    </row>
    <row r="511" spans="1:3" ht="15" customHeight="1">
      <c r="A511" s="75"/>
      <c r="B511" s="3" t="s">
        <v>5</v>
      </c>
      <c r="C511" s="4">
        <v>0.61850000000000005</v>
      </c>
    </row>
    <row r="512" spans="1:3" ht="15" customHeight="1">
      <c r="A512" s="75"/>
      <c r="B512" s="3"/>
      <c r="C512" s="5"/>
    </row>
    <row r="513" spans="1:3" ht="15" customHeight="1">
      <c r="A513" s="75"/>
      <c r="B513" s="6" t="s">
        <v>6</v>
      </c>
      <c r="C513" s="5"/>
    </row>
    <row r="514" spans="1:3" ht="15" customHeight="1">
      <c r="A514" s="75"/>
      <c r="B514" s="3" t="s">
        <v>7</v>
      </c>
      <c r="C514" s="58">
        <v>2938</v>
      </c>
    </row>
    <row r="515" spans="1:3" ht="15" customHeight="1">
      <c r="A515" s="75"/>
      <c r="B515" s="3" t="s">
        <v>8</v>
      </c>
      <c r="C515" s="4">
        <v>0.79510000000000003</v>
      </c>
    </row>
    <row r="516" spans="1:3" ht="15" customHeight="1">
      <c r="A516" s="75"/>
      <c r="B516" s="3"/>
      <c r="C516" s="5"/>
    </row>
    <row r="517" spans="1:3">
      <c r="A517" s="75"/>
      <c r="B517" s="6" t="s">
        <v>214</v>
      </c>
      <c r="C517" s="34">
        <v>4332.4399999999996</v>
      </c>
    </row>
    <row r="518" spans="1:3" ht="15" customHeight="1">
      <c r="A518" s="75"/>
      <c r="B518" s="3"/>
      <c r="C518" s="5"/>
    </row>
    <row r="519" spans="1:3" ht="15.75" customHeight="1" thickBot="1">
      <c r="A519" s="76"/>
      <c r="B519" s="8" t="s">
        <v>9</v>
      </c>
      <c r="C519" s="35">
        <v>24586.62</v>
      </c>
    </row>
  </sheetData>
  <mergeCells count="44">
    <mergeCell ref="A244:A255"/>
    <mergeCell ref="A256:A267"/>
    <mergeCell ref="A268:A279"/>
    <mergeCell ref="A280:A291"/>
    <mergeCell ref="A292:A303"/>
    <mergeCell ref="A184:A195"/>
    <mergeCell ref="A196:A207"/>
    <mergeCell ref="A208:A219"/>
    <mergeCell ref="A220:A231"/>
    <mergeCell ref="A232:A243"/>
    <mergeCell ref="A136:A147"/>
    <mergeCell ref="A148:A159"/>
    <mergeCell ref="A160:A171"/>
    <mergeCell ref="A172:A183"/>
    <mergeCell ref="A76:A87"/>
    <mergeCell ref="A88:A99"/>
    <mergeCell ref="A100:A111"/>
    <mergeCell ref="A112:A123"/>
    <mergeCell ref="A124:A135"/>
    <mergeCell ref="A64:A75"/>
    <mergeCell ref="A1:C1"/>
    <mergeCell ref="A16:A27"/>
    <mergeCell ref="A28:A39"/>
    <mergeCell ref="A40:A51"/>
    <mergeCell ref="A52:A63"/>
    <mergeCell ref="A3:A15"/>
    <mergeCell ref="A364:A375"/>
    <mergeCell ref="A376:A387"/>
    <mergeCell ref="A388:A399"/>
    <mergeCell ref="A304:A315"/>
    <mergeCell ref="A316:A327"/>
    <mergeCell ref="A328:A339"/>
    <mergeCell ref="A340:A351"/>
    <mergeCell ref="A352:A363"/>
    <mergeCell ref="A400:A411"/>
    <mergeCell ref="A412:A423"/>
    <mergeCell ref="A424:A435"/>
    <mergeCell ref="A436:A447"/>
    <mergeCell ref="A448:A459"/>
    <mergeCell ref="A460:A471"/>
    <mergeCell ref="A472:A483"/>
    <mergeCell ref="A484:A495"/>
    <mergeCell ref="A496:A507"/>
    <mergeCell ref="A508:A5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Demographics</vt:lpstr>
      <vt:lpstr>County</vt:lpstr>
      <vt:lpstr>Training Events by Category</vt:lpstr>
      <vt:lpstr> Performance Measures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jzhuang</dc:creator>
  <cp:lastModifiedBy>mtaquino</cp:lastModifiedBy>
  <dcterms:created xsi:type="dcterms:W3CDTF">2009-09-28T18:16:27Z</dcterms:created>
  <dcterms:modified xsi:type="dcterms:W3CDTF">2011-10-13T19:43:56Z</dcterms:modified>
</cp:coreProperties>
</file>